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1.26.102"/>
  <workbookPr defaultThemeVersion="124226"/>
  <bookViews>
    <workbookView xWindow="-108" yWindow="-108" windowWidth="30936" windowHeight="16896"/>
  </bookViews>
  <sheets>
    <sheet name="Validation Summary" sheetId="1" r:id="rId1"/>
    <sheet name="Data" sheetId="2" r:id="rId2"/>
    <sheet name="Historic Data" sheetId="3" r:id="rId3"/>
    <sheet name="Look-up" sheetId="4" state="hidden" r:id="rId4"/>
    <sheet name="Comments" sheetId="5" r:id="rId5"/>
  </sheets>
  <definedNames>
    <definedName name="Quarter">'Look-up'!$B$3:$D$359</definedName>
  </definedNames>
  <calcPr calcId="40001"/>
</workbook>
</file>

<file path=xl/sharedStrings.xml><?xml version="1.0" encoding="utf-8"?>
<sst xmlns="http://schemas.openxmlformats.org/spreadsheetml/2006/main" uniqueCount="537">
  <si>
    <t>Oct 18 - Dec 18</t>
  </si>
  <si>
    <t>Animal Carcass</t>
  </si>
  <si>
    <t>I1102</t>
  </si>
  <si>
    <t>I1302</t>
  </si>
  <si>
    <t>Clinical</t>
  </si>
  <si>
    <t>I1502</t>
  </si>
  <si>
    <t>I1702</t>
  </si>
  <si>
    <t>Transit van load</t>
  </si>
  <si>
    <t>I1902</t>
  </si>
  <si>
    <t>A0401</t>
  </si>
  <si>
    <t>A0601</t>
  </si>
  <si>
    <t>A0801</t>
  </si>
  <si>
    <t>Absolute/conditional discharge</t>
  </si>
  <si>
    <t>over £50,001</t>
  </si>
  <si>
    <t>Number of fines by level (excluding costs and Fixed Penalty Notices)</t>
  </si>
  <si>
    <t>Jan 2004</t>
  </si>
  <si>
    <t>Jul 04 - Sep 04</t>
  </si>
  <si>
    <t>Aug 2004</t>
  </si>
  <si>
    <t>Mar 2005</t>
  </si>
  <si>
    <t>May 2002</t>
  </si>
  <si>
    <t>Jan 06 - Mar 06</t>
  </si>
  <si>
    <t>May 2006</t>
  </si>
  <si>
    <t>Feb 2007</t>
  </si>
  <si>
    <t>Oct 2007</t>
  </si>
  <si>
    <t>Jan 2008</t>
  </si>
  <si>
    <t>Aug 2008</t>
  </si>
  <si>
    <t>Mar 2009</t>
  </si>
  <si>
    <t>Jan 10 - Mar 10</t>
  </si>
  <si>
    <t>Aug 2011</t>
  </si>
  <si>
    <t>May 2013</t>
  </si>
  <si>
    <t>Feb 2014</t>
  </si>
  <si>
    <t>Jan 2015</t>
  </si>
  <si>
    <t>Jan 14 - Dec 14</t>
  </si>
  <si>
    <t>Aug 2015</t>
  </si>
  <si>
    <t>Mar 2016</t>
  </si>
  <si>
    <t>Jul 2017</t>
  </si>
  <si>
    <t>Feb 2018</t>
  </si>
  <si>
    <t>Oct 2018</t>
  </si>
  <si>
    <t>Jan 2019</t>
  </si>
  <si>
    <t>All other fixed penalty notices issued</t>
  </si>
  <si>
    <t>Jan 19 - Dec 19</t>
  </si>
  <si>
    <t>Apr 20 - Jun 20</t>
  </si>
  <si>
    <t>G0101</t>
  </si>
  <si>
    <t>Number of incidents by size and estimated clearance and disposal</t>
  </si>
  <si>
    <t>Nov 20</t>
  </si>
  <si>
    <t>Apr 16 - Jun 16</t>
  </si>
  <si>
    <t>Apr 16 - Mar 17</t>
  </si>
  <si>
    <t>I0302</t>
  </si>
  <si>
    <t>I0502</t>
  </si>
  <si>
    <t>Number of incidents by primary waste type</t>
  </si>
  <si>
    <t>White goods</t>
  </si>
  <si>
    <t>Tipper lorry  load</t>
  </si>
  <si>
    <t>Custodial sentence</t>
  </si>
  <si>
    <t>Total number of incidents</t>
  </si>
  <si>
    <t>Nov 2003</t>
  </si>
  <si>
    <t>Apr 2004</t>
  </si>
  <si>
    <t>Apr 2008</t>
  </si>
  <si>
    <t>Sep 2010</t>
  </si>
  <si>
    <t>Nov 2010</t>
  </si>
  <si>
    <t>Apr 2011</t>
  </si>
  <si>
    <t>Apr 11 - Jun 11</t>
  </si>
  <si>
    <t>Jun 2011</t>
  </si>
  <si>
    <t>Oct 13 - Dec 13</t>
  </si>
  <si>
    <t>Nov 2014</t>
  </si>
  <si>
    <t>Apr 2015</t>
  </si>
  <si>
    <t>May 2017</t>
  </si>
  <si>
    <t>A2202</t>
  </si>
  <si>
    <t>A2402</t>
  </si>
  <si>
    <t>Jul 19 - Sep 19</t>
  </si>
  <si>
    <t>Jan 20 - Mar 20</t>
  </si>
  <si>
    <t>Hastings Borough Council</t>
  </si>
  <si>
    <t>Period</t>
  </si>
  <si>
    <t>Jan 16 - Mar 16</t>
  </si>
  <si>
    <t>Number of incidents by land type</t>
  </si>
  <si>
    <t>I0702</t>
  </si>
  <si>
    <t>Vehicle Parts</t>
  </si>
  <si>
    <t>I0902</t>
  </si>
  <si>
    <t>Small van load</t>
  </si>
  <si>
    <t>Statutory notice</t>
  </si>
  <si>
    <t>A1002</t>
  </si>
  <si>
    <t>A1202</t>
  </si>
  <si>
    <t>Fine</t>
  </si>
  <si>
    <t>Jul 14 - Sep 14</t>
  </si>
  <si>
    <t>Sep 2003</t>
  </si>
  <si>
    <t>Jun 2004</t>
  </si>
  <si>
    <t>Oct 04 - Dec 04</t>
  </si>
  <si>
    <t>Annual period</t>
  </si>
  <si>
    <t>Jan 05 - Dec 05</t>
  </si>
  <si>
    <t>Apr 07 - Jun 07</t>
  </si>
  <si>
    <t>Sep 2007</t>
  </si>
  <si>
    <t>Nov 2007</t>
  </si>
  <si>
    <t>Jun 2008</t>
  </si>
  <si>
    <t>Oct 09 - Dec 09</t>
  </si>
  <si>
    <t>Dec 2010</t>
  </si>
  <si>
    <t>Apr 11 - Mar 12</t>
  </si>
  <si>
    <t>Sep 2014</t>
  </si>
  <si>
    <t>Jun 2015</t>
  </si>
  <si>
    <t>Sep 2018</t>
  </si>
  <si>
    <t>Nov 2018</t>
  </si>
  <si>
    <t>Threshold 2</t>
  </si>
  <si>
    <t>Fixed penalty notices issued specifically for fly-tipping (s33Za of the Environmental Protection Act 1990)</t>
  </si>
  <si>
    <t>Fixed penalty notices issued for Household Duty of Care</t>
  </si>
  <si>
    <t>Dec 21</t>
  </si>
  <si>
    <t>Number of incidents by size and estimated clearance and disposal cost</t>
  </si>
  <si>
    <t>I2001</t>
  </si>
  <si>
    <t>Fixed penalty notice</t>
  </si>
  <si>
    <t>A1602</t>
  </si>
  <si>
    <t>A1802</t>
  </si>
  <si>
    <t>Jul 2003</t>
  </si>
  <si>
    <t>Dec 2003</t>
  </si>
  <si>
    <t>Feb 2004</t>
  </si>
  <si>
    <t>Oct 2004</t>
  </si>
  <si>
    <t>Jul 05 - Sep 05</t>
  </si>
  <si>
    <t>Mar 2002</t>
  </si>
  <si>
    <t>Apr 02 - Jun 02</t>
  </si>
  <si>
    <t>Apr 02 - Mar 03</t>
  </si>
  <si>
    <t>Jan 07 - Mar 07</t>
  </si>
  <si>
    <t>Jul 2007</t>
  </si>
  <si>
    <t>Dec 2007</t>
  </si>
  <si>
    <t>Apr 07 - Mar 08</t>
  </si>
  <si>
    <t>Jul 2010</t>
  </si>
  <si>
    <t>Jan 11 - Mar 11</t>
  </si>
  <si>
    <t>Feb 2011</t>
  </si>
  <si>
    <t>Oct 2011</t>
  </si>
  <si>
    <t>Jan 2012</t>
  </si>
  <si>
    <t>Mar 2013</t>
  </si>
  <si>
    <t>Jul 2014</t>
  </si>
  <si>
    <t>Dec 2014</t>
  </si>
  <si>
    <t>Dec 2018</t>
  </si>
  <si>
    <t>v4</t>
  </si>
  <si>
    <t>Oct 19 - Dec 19</t>
  </si>
  <si>
    <t>Apr 21 - Jun 21</t>
  </si>
  <si>
    <t>Oct 21</t>
  </si>
  <si>
    <t>Statutory notice - cost per incident</t>
  </si>
  <si>
    <t>Authority</t>
  </si>
  <si>
    <t>Section</t>
  </si>
  <si>
    <t>Jan 15 - Dec 15</t>
  </si>
  <si>
    <t>Apr 17 - Jun 17</t>
  </si>
  <si>
    <t>Apr 17 - Mar 18</t>
  </si>
  <si>
    <t>Private Residence</t>
  </si>
  <si>
    <t>I1001</t>
  </si>
  <si>
    <t>I1201</t>
  </si>
  <si>
    <t>I1401</t>
  </si>
  <si>
    <t>I1601</t>
  </si>
  <si>
    <t>Car boot load or less</t>
  </si>
  <si>
    <t>I1801</t>
  </si>
  <si>
    <t>A0202</t>
  </si>
  <si>
    <t>A0602</t>
  </si>
  <si>
    <t>A0802</t>
  </si>
  <si>
    <t>Oct 14 - Dec 14</t>
  </si>
  <si>
    <t>Jan 2005</t>
  </si>
  <si>
    <t>Aug 2005</t>
  </si>
  <si>
    <t>May 2003</t>
  </si>
  <si>
    <t>Jan 02 - Mar 02</t>
  </si>
  <si>
    <t>Mar 2006</t>
  </si>
  <si>
    <t>May 2007</t>
  </si>
  <si>
    <t>Feb 2008</t>
  </si>
  <si>
    <t>Oct 2008</t>
  </si>
  <si>
    <t>Jan 2009</t>
  </si>
  <si>
    <t>Aug 2009</t>
  </si>
  <si>
    <t>May 2010</t>
  </si>
  <si>
    <t>Apr 12 - Jun 12</t>
  </si>
  <si>
    <t>Aug 2012</t>
  </si>
  <si>
    <t>May 2014</t>
  </si>
  <si>
    <t>Feb 2015</t>
  </si>
  <si>
    <t>Oct 2015</t>
  </si>
  <si>
    <t>Jan 2016</t>
  </si>
  <si>
    <t>Aug 2016</t>
  </si>
  <si>
    <t>Mar 2017</t>
  </si>
  <si>
    <t>Jul 2018</t>
  </si>
  <si>
    <t>Feb 2019</t>
  </si>
  <si>
    <t>(I)ncident or (A)ction</t>
  </si>
  <si>
    <t>Apr 21 - Mar 22</t>
  </si>
  <si>
    <t>Investigation - cost per incident</t>
  </si>
  <si>
    <t>A0402</t>
  </si>
  <si>
    <t>Vehicles seized - cost per incident</t>
  </si>
  <si>
    <t xml:space="preserve">Please select the description that best describes the coverage of your reporting of Fly tipping incidents and actions: </t>
  </si>
  <si>
    <t>Nov 21</t>
  </si>
  <si>
    <t>Jul 15 - Sep 15</t>
  </si>
  <si>
    <t>Jan 17 - Mar 17</t>
  </si>
  <si>
    <t>I0201</t>
  </si>
  <si>
    <t>Footpath / Bridleway</t>
  </si>
  <si>
    <t>I0401</t>
  </si>
  <si>
    <t>Commercial / Industrial</t>
  </si>
  <si>
    <t>I0601</t>
  </si>
  <si>
    <t>Other (unidentified)</t>
  </si>
  <si>
    <t>I0801</t>
  </si>
  <si>
    <t>Sum of incidents by primary waste type</t>
  </si>
  <si>
    <t>Total (£)</t>
  </si>
  <si>
    <t>Nov 2004</t>
  </si>
  <si>
    <t>Apr 2005</t>
  </si>
  <si>
    <t>Oct 05 - Dec 05</t>
  </si>
  <si>
    <t>Jan 06 - Dec 06</t>
  </si>
  <si>
    <t>Apr 08 - Jun 08</t>
  </si>
  <si>
    <t>Nov 2011</t>
  </si>
  <si>
    <t>Apr 2012</t>
  </si>
  <si>
    <t>Jun 2012</t>
  </si>
  <si>
    <t>Apr 12 - Mar 13</t>
  </si>
  <si>
    <t>Nov 2015</t>
  </si>
  <si>
    <t>Apr 2016</t>
  </si>
  <si>
    <t>May 2018</t>
  </si>
  <si>
    <t>Comment</t>
  </si>
  <si>
    <t xml:space="preserve">Number of actions </t>
  </si>
  <si>
    <t>A2101</t>
  </si>
  <si>
    <t>A2301</t>
  </si>
  <si>
    <t>Jan 21 - Mar 21</t>
  </si>
  <si>
    <t>AuthorityId</t>
  </si>
  <si>
    <t>Incidents</t>
  </si>
  <si>
    <t>Agriculture</t>
  </si>
  <si>
    <t>Sum of incidents by land type</t>
  </si>
  <si>
    <t>Other electrical</t>
  </si>
  <si>
    <t>Other commercial waste</t>
  </si>
  <si>
    <t>Single black bag</t>
  </si>
  <si>
    <t>A1101</t>
  </si>
  <si>
    <t>A1301</t>
  </si>
  <si>
    <t>Other (successful)</t>
  </si>
  <si>
    <t>A1501</t>
  </si>
  <si>
    <t>A1701</t>
  </si>
  <si>
    <t>£20,001 to £50,000</t>
  </si>
  <si>
    <t>Total fines this period (£)</t>
  </si>
  <si>
    <t>Sep 2004</t>
  </si>
  <si>
    <t>Jun 2005</t>
  </si>
  <si>
    <t>Apr 03 - Mar 04</t>
  </si>
  <si>
    <t>Apr 03 - Jun 03</t>
  </si>
  <si>
    <t>Jul 06 - Sep 06</t>
  </si>
  <si>
    <t>Jan 08 - Mar 08</t>
  </si>
  <si>
    <t>Sep 2008</t>
  </si>
  <si>
    <t>Nov 2008</t>
  </si>
  <si>
    <t>Apr 08 - Mar 09</t>
  </si>
  <si>
    <t>Apr 2009</t>
  </si>
  <si>
    <t>Jun 2009</t>
  </si>
  <si>
    <t>Jul 10 - Sep 10</t>
  </si>
  <si>
    <t>Sep 2011</t>
  </si>
  <si>
    <t>Jan 12 - Mar 12</t>
  </si>
  <si>
    <t>Sep 2015</t>
  </si>
  <si>
    <t>Jun 2016</t>
  </si>
  <si>
    <t>Maximum total fines</t>
  </si>
  <si>
    <t>Jan 20 - Dec 20</t>
  </si>
  <si>
    <t>Fixed penalty notice - cost per incident</t>
  </si>
  <si>
    <t>Formal Caution - cost per incident</t>
  </si>
  <si>
    <t>No actions taken this period</t>
  </si>
  <si>
    <t>Oct 15 - Dec 15</t>
  </si>
  <si>
    <t>Jan 16 - Dec 16</t>
  </si>
  <si>
    <t>Apr 18 - Jun 18</t>
  </si>
  <si>
    <t>Water course / bank</t>
  </si>
  <si>
    <t>Council Land</t>
  </si>
  <si>
    <t>Green</t>
  </si>
  <si>
    <t>I2002</t>
  </si>
  <si>
    <t>A0101</t>
  </si>
  <si>
    <t>A0301</t>
  </si>
  <si>
    <t>Injunction</t>
  </si>
  <si>
    <t>Community service</t>
  </si>
  <si>
    <t>£5,001 to £20,000</t>
  </si>
  <si>
    <t>A1901</t>
  </si>
  <si>
    <t>Jul 2004</t>
  </si>
  <si>
    <t>Dec 2004</t>
  </si>
  <si>
    <t>Oct 2005</t>
  </si>
  <si>
    <t>Jan 03 - Mar 03</t>
  </si>
  <si>
    <t>Mar 2003</t>
  </si>
  <si>
    <t>Jan 2002</t>
  </si>
  <si>
    <t>Jul 2008</t>
  </si>
  <si>
    <t>Dec 2008</t>
  </si>
  <si>
    <t>Mar 2010</t>
  </si>
  <si>
    <t>Jul 2011</t>
  </si>
  <si>
    <t>Dec 2011</t>
  </si>
  <si>
    <t>Feb 2012</t>
  </si>
  <si>
    <t>Oct 2012</t>
  </si>
  <si>
    <t>Apr 13 - Jun 13</t>
  </si>
  <si>
    <t>Jul 2015</t>
  </si>
  <si>
    <t>Dec 2015</t>
  </si>
  <si>
    <t>Littering fixed penalty notices issued in conjunction with fly-tipping (s88 of the Environmental Protection Act 1990)</t>
  </si>
  <si>
    <t>Duty of care inspection - cost per incident</t>
  </si>
  <si>
    <t>Total incidents</t>
  </si>
  <si>
    <t>Quarter</t>
  </si>
  <si>
    <t>Jul 16 - Sep 16</t>
  </si>
  <si>
    <t>Jan 18 - Mar 18</t>
  </si>
  <si>
    <t>Black bags - household</t>
  </si>
  <si>
    <t>I1002</t>
  </si>
  <si>
    <t>Chemical drums, oil, fuel</t>
  </si>
  <si>
    <t>I1202</t>
  </si>
  <si>
    <t>I1602</t>
  </si>
  <si>
    <t>I1802</t>
  </si>
  <si>
    <t>Significant / multiple loads</t>
  </si>
  <si>
    <t>A0501</t>
  </si>
  <si>
    <t>A0701</t>
  </si>
  <si>
    <t>Formal Caution</t>
  </si>
  <si>
    <t>A0901</t>
  </si>
  <si>
    <t>Prosecution</t>
  </si>
  <si>
    <t>Number of prosecution outcomes</t>
  </si>
  <si>
    <t>Cases Lost</t>
  </si>
  <si>
    <t>May 2004</t>
  </si>
  <si>
    <t>Feb 2005</t>
  </si>
  <si>
    <t>Aug 2002</t>
  </si>
  <si>
    <t>Jan 2006</t>
  </si>
  <si>
    <t>Aug 2006</t>
  </si>
  <si>
    <t>Oct 06 - Dec 06</t>
  </si>
  <si>
    <t>Mar 2007</t>
  </si>
  <si>
    <t>Feb 2009</t>
  </si>
  <si>
    <t>Apr 09 - Jun 09</t>
  </si>
  <si>
    <t>Oct 2009</t>
  </si>
  <si>
    <t>Oct 10 - Dec 10</t>
  </si>
  <si>
    <t>May 2011</t>
  </si>
  <si>
    <t>Jan 2013</t>
  </si>
  <si>
    <t>Aug 2013</t>
  </si>
  <si>
    <t>Mar 2014</t>
  </si>
  <si>
    <t>Apr 13 - Mar 14</t>
  </si>
  <si>
    <t>May 2015</t>
  </si>
  <si>
    <t>Feb 2016</t>
  </si>
  <si>
    <t>Oct 2016</t>
  </si>
  <si>
    <t>Jan 2017</t>
  </si>
  <si>
    <t>Aug 2017</t>
  </si>
  <si>
    <t>Mar 2018</t>
  </si>
  <si>
    <t>Apr 18 - Mar 19</t>
  </si>
  <si>
    <t>OK</t>
  </si>
  <si>
    <t>Jul 20 - Sep 20</t>
  </si>
  <si>
    <t>Jan 22 - Mar 22</t>
  </si>
  <si>
    <t>Littering fixed penalty notices issued in conjunction with fly-tipping (s88 of the Environmental Protection Act 1990) - cost per incident</t>
  </si>
  <si>
    <t>Fixed Penalty Notices issued for Household Duty of Care - cost per incident</t>
  </si>
  <si>
    <t>General</t>
  </si>
  <si>
    <t>Single black bag - cost per incident</t>
  </si>
  <si>
    <t>Total number of incidents this period</t>
  </si>
  <si>
    <t>I0202</t>
  </si>
  <si>
    <t>I0402</t>
  </si>
  <si>
    <t>Estimated Total Cost (£)</t>
  </si>
  <si>
    <t>Actions Taken</t>
  </si>
  <si>
    <t>Warning letter</t>
  </si>
  <si>
    <t>£0 to £50</t>
  </si>
  <si>
    <t>Apr 04 - Jun 04</t>
  </si>
  <si>
    <t>Nov 2005</t>
  </si>
  <si>
    <t>Apr 04 - Mar 05</t>
  </si>
  <si>
    <t>Apr 2002</t>
  </si>
  <si>
    <t>Jun 2002</t>
  </si>
  <si>
    <t>Apr 2006</t>
  </si>
  <si>
    <t>Jul 07 - Sep 07</t>
  </si>
  <si>
    <t>May 2008</t>
  </si>
  <si>
    <t>Jan 09 - Mar 09</t>
  </si>
  <si>
    <t>Jul 11 - Sep 11</t>
  </si>
  <si>
    <t>Nov 2012</t>
  </si>
  <si>
    <t>Jan 13 - Mar 13</t>
  </si>
  <si>
    <t>Apr 2013</t>
  </si>
  <si>
    <t>A2102</t>
  </si>
  <si>
    <t>A2302</t>
  </si>
  <si>
    <t>Jan 21 - Dec 21</t>
  </si>
  <si>
    <t>Warning letter - cost per incident</t>
  </si>
  <si>
    <t>Car boot load or less - cost per incident</t>
  </si>
  <si>
    <t>Item</t>
  </si>
  <si>
    <t>Oct 16 - Dec 16</t>
  </si>
  <si>
    <t>Jan 17 - Dec 17</t>
  </si>
  <si>
    <t>Highway</t>
  </si>
  <si>
    <t>Railway</t>
  </si>
  <si>
    <t>I0602</t>
  </si>
  <si>
    <t>I0802</t>
  </si>
  <si>
    <t>Black bags - commercial</t>
  </si>
  <si>
    <t>Other household waste</t>
  </si>
  <si>
    <t>Investigation</t>
  </si>
  <si>
    <t>Duty of care inspection</t>
  </si>
  <si>
    <t>A1102</t>
  </si>
  <si>
    <t>A1302</t>
  </si>
  <si>
    <t>£201 to £500</t>
  </si>
  <si>
    <t>Apr 14 - Jun 14</t>
  </si>
  <si>
    <t>Jan 04 - Mar 04</t>
  </si>
  <si>
    <t>Sep 2005</t>
  </si>
  <si>
    <t>Jul 02 - Sep 02</t>
  </si>
  <si>
    <t>Jun 2006</t>
  </si>
  <si>
    <t>Sep 2009</t>
  </si>
  <si>
    <t>Nov 2009</t>
  </si>
  <si>
    <t>Sep 2012</t>
  </si>
  <si>
    <t>Jun 2013</t>
  </si>
  <si>
    <t>Sep 2016</t>
  </si>
  <si>
    <t>Nov 2016</t>
  </si>
  <si>
    <t>Apr 2017</t>
  </si>
  <si>
    <t>Jun 2017</t>
  </si>
  <si>
    <t>Actions</t>
  </si>
  <si>
    <t>Apr 19 - Jun 19</t>
  </si>
  <si>
    <t>Oct 20 - Dec 20</t>
  </si>
  <si>
    <t>Jul 17 - Sep 17</t>
  </si>
  <si>
    <t>Jan 19 - Mar 19</t>
  </si>
  <si>
    <t>Tyres</t>
  </si>
  <si>
    <t>Other single item</t>
  </si>
  <si>
    <t>I2101</t>
  </si>
  <si>
    <t>Sum of incidents by cost</t>
  </si>
  <si>
    <t>Vehicles seized</t>
  </si>
  <si>
    <t>A1502</t>
  </si>
  <si>
    <t>£501 to £1,000</t>
  </si>
  <si>
    <t>£1,001 to £5,000</t>
  </si>
  <si>
    <t>A1702</t>
  </si>
  <si>
    <t>Mar 2004</t>
  </si>
  <si>
    <t>Jul 2005</t>
  </si>
  <si>
    <t>Dec 2005</t>
  </si>
  <si>
    <t>Jan 2003</t>
  </si>
  <si>
    <t>Feb 2002</t>
  </si>
  <si>
    <t>Oct 2002</t>
  </si>
  <si>
    <t>Dec 2009</t>
  </si>
  <si>
    <t>Jan 2010</t>
  </si>
  <si>
    <t>Mar 2011</t>
  </si>
  <si>
    <t>Oct 11 - Dec 11</t>
  </si>
  <si>
    <t>Jul 2012</t>
  </si>
  <si>
    <t>Dec 2012</t>
  </si>
  <si>
    <t>Feb 2013</t>
  </si>
  <si>
    <t>Oct 2013</t>
  </si>
  <si>
    <t>Apr 14 - Mar 15</t>
  </si>
  <si>
    <t>Jul 2016</t>
  </si>
  <si>
    <t>Dec 2016</t>
  </si>
  <si>
    <t>Jul 21 - Sep 21</t>
  </si>
  <si>
    <t>All other fixed penalty notices issued - cost per incident</t>
  </si>
  <si>
    <t>Other single item - cost per incident</t>
  </si>
  <si>
    <t>DataPointId</t>
  </si>
  <si>
    <t>Back Alley</t>
  </si>
  <si>
    <t>I1101</t>
  </si>
  <si>
    <t>I1301</t>
  </si>
  <si>
    <t>I1501</t>
  </si>
  <si>
    <t>I1701</t>
  </si>
  <si>
    <t>I1901</t>
  </si>
  <si>
    <t>A0102</t>
  </si>
  <si>
    <t>A0302</t>
  </si>
  <si>
    <t>A0502</t>
  </si>
  <si>
    <t>A0702</t>
  </si>
  <si>
    <t>A0902</t>
  </si>
  <si>
    <t>Checks to Historic Data</t>
  </si>
  <si>
    <t>Jan 14 - Mar 14</t>
  </si>
  <si>
    <t>Aug 2003</t>
  </si>
  <si>
    <t>Apr 05 - Jun 05</t>
  </si>
  <si>
    <t>May 2005</t>
  </si>
  <si>
    <t>Jan 03 - Dec 03</t>
  </si>
  <si>
    <t>Oct 02 - Dec 02</t>
  </si>
  <si>
    <t>Feb 2006</t>
  </si>
  <si>
    <t>Oct 2006</t>
  </si>
  <si>
    <t>Apr 05 - Mar 06</t>
  </si>
  <si>
    <t>Jan 2007</t>
  </si>
  <si>
    <t>Aug 2007</t>
  </si>
  <si>
    <t>Oct 07 - Dec 07</t>
  </si>
  <si>
    <t>Mar 2008</t>
  </si>
  <si>
    <t>Jul 08 - Sep 08</t>
  </si>
  <si>
    <t>Jul 2009</t>
  </si>
  <si>
    <t>Apr 09 - Mar 10</t>
  </si>
  <si>
    <t>Aug 2010</t>
  </si>
  <si>
    <t>May 2012</t>
  </si>
  <si>
    <t>Jul 12 - Sep 12</t>
  </si>
  <si>
    <t>Jan 2014</t>
  </si>
  <si>
    <t>Aug 2014</t>
  </si>
  <si>
    <t>Mar 2015</t>
  </si>
  <si>
    <t>Feb 2017</t>
  </si>
  <si>
    <t>Oct 2017</t>
  </si>
  <si>
    <t>Jan 2018</t>
  </si>
  <si>
    <t>Mar 2019</t>
  </si>
  <si>
    <t xml:space="preserve">Number of incidents by size </t>
  </si>
  <si>
    <t>No actions taken this period?</t>
  </si>
  <si>
    <t>Value</t>
  </si>
  <si>
    <t>Oct 17 - Dec 17</t>
  </si>
  <si>
    <t>I0101</t>
  </si>
  <si>
    <t>I0301</t>
  </si>
  <si>
    <t>I0501</t>
  </si>
  <si>
    <t>I0701</t>
  </si>
  <si>
    <t>I0901</t>
  </si>
  <si>
    <t>Asbestos</t>
  </si>
  <si>
    <t>£51 to £200</t>
  </si>
  <si>
    <t>Jul 03 - Sep 03</t>
  </si>
  <si>
    <t>Jan 05 - Mar 05</t>
  </si>
  <si>
    <t>Apr 2003</t>
  </si>
  <si>
    <t>Jun 2003</t>
  </si>
  <si>
    <t>Sep 2002</t>
  </si>
  <si>
    <t>Nov 2002</t>
  </si>
  <si>
    <t>Nov 2006</t>
  </si>
  <si>
    <t>Apr 06 - Mar07</t>
  </si>
  <si>
    <t>Apr 2007</t>
  </si>
  <si>
    <t>May 2009</t>
  </si>
  <si>
    <t>Apr 2010</t>
  </si>
  <si>
    <t>Jun 2010</t>
  </si>
  <si>
    <t>Nov 2013</t>
  </si>
  <si>
    <t>Apr 2014</t>
  </si>
  <si>
    <t>Jan 13 - Dec 13</t>
  </si>
  <si>
    <t>May 2016</t>
  </si>
  <si>
    <t>Aug 2018</t>
  </si>
  <si>
    <t>Jan 18 - Dec 18</t>
  </si>
  <si>
    <t>Minimum total fines</t>
  </si>
  <si>
    <t>Threshold 1</t>
  </si>
  <si>
    <t>A2201</t>
  </si>
  <si>
    <t>A2001</t>
  </si>
  <si>
    <t>A2401</t>
  </si>
  <si>
    <t>Oct 21 - Dec 21</t>
  </si>
  <si>
    <t>Stop and search - cost per incident</t>
  </si>
  <si>
    <t>Transit van load - cost per incident</t>
  </si>
  <si>
    <t>Period ID</t>
  </si>
  <si>
    <t>Apr 15 - Jun 15</t>
  </si>
  <si>
    <t>Apr 15 - Mar 16</t>
  </si>
  <si>
    <t>Jul 18 - Sep 18</t>
  </si>
  <si>
    <t>Construction / demolition / excavation</t>
  </si>
  <si>
    <t>A1001</t>
  </si>
  <si>
    <t>A1201</t>
  </si>
  <si>
    <t>A1401</t>
  </si>
  <si>
    <t>A1601</t>
  </si>
  <si>
    <t>Dec 2002</t>
  </si>
  <si>
    <t>Sep 2006</t>
  </si>
  <si>
    <t>Jun 2007</t>
  </si>
  <si>
    <t>Apr 10 - Jun 10</t>
  </si>
  <si>
    <t>Oct 12 - Dec 12</t>
  </si>
  <si>
    <t>Sep 2013</t>
  </si>
  <si>
    <t>Jun 2014</t>
  </si>
  <si>
    <t>Sep 2017</t>
  </si>
  <si>
    <t>Nov 2017</t>
  </si>
  <si>
    <t>Apr 2018</t>
  </si>
  <si>
    <t>Jun 2018</t>
  </si>
  <si>
    <t>Formal caution</t>
  </si>
  <si>
    <t>Apr 19 - Mar 20</t>
  </si>
  <si>
    <t>Fixed penalty notices issued specifically for fly-tipping (s33Za of the Environmental Protection Act 1990) - cost per incident</t>
  </si>
  <si>
    <t>Dec 20</t>
  </si>
  <si>
    <t>PeriodId</t>
  </si>
  <si>
    <t>At (£) each</t>
  </si>
  <si>
    <t>I2102</t>
  </si>
  <si>
    <t>Number and estimated cost of actions taken this period</t>
  </si>
  <si>
    <t>A0201</t>
  </si>
  <si>
    <t>Stop and search</t>
  </si>
  <si>
    <t>A1801</t>
  </si>
  <si>
    <t>Paid fixed penalty notice</t>
  </si>
  <si>
    <t>Oct 2003</t>
  </si>
  <si>
    <t>Oct 03 - Dec 03</t>
  </si>
  <si>
    <t>Jan 04 - Dec 04</t>
  </si>
  <si>
    <t>Feb 2003</t>
  </si>
  <si>
    <t>Jul 2002</t>
  </si>
  <si>
    <t>Apr 06 - Jun 06</t>
  </si>
  <si>
    <t>Jul 2006</t>
  </si>
  <si>
    <t>Dec 2006</t>
  </si>
  <si>
    <t>Oct 08 - Dec 08</t>
  </si>
  <si>
    <t>Jul 09 - Sep 09</t>
  </si>
  <si>
    <t>Feb 2010</t>
  </si>
  <si>
    <t>Oct 2010</t>
  </si>
  <si>
    <t>Jan 2011</t>
  </si>
  <si>
    <t>Apr 10 - Mar 11</t>
  </si>
  <si>
    <t>Mar 2012</t>
  </si>
  <si>
    <t>Jul 2013</t>
  </si>
  <si>
    <t>Jul 13 - Sep 13</t>
  </si>
  <si>
    <t>Dec 2013</t>
  </si>
  <si>
    <t>Oct 2014</t>
  </si>
  <si>
    <t>Jan 15 - Mar 15</t>
  </si>
  <si>
    <t>Dec 2017</t>
  </si>
  <si>
    <t>Small van load - cost per incident</t>
  </si>
  <si>
    <t>Oct 20</t>
  </si>
</sst>
</file>

<file path=xl/styles.xml><?xml version="1.0" encoding="utf-8"?>
<styleSheet xmlns="http://schemas.openxmlformats.org/spreadsheetml/2006/main">
  <numFmts count="2">
    <numFmt numFmtId="164" formatCode="#,##0;[Red]\-#,##0;\-;@"/>
    <numFmt numFmtId="165" formatCode="&quot;£&quot;#,##0;[Red]\-&quot;£&quot;#,##0;\-;@"/>
  </numFmts>
  <fonts count="27">
    <font>
      <sz val="11"/>
      <color theme="1"/>
      <name val="Calibri"/>
      <family val="2"/>
      <scheme val="minor"/>
    </font>
    <font>
      <sz val="8"/>
      <color rgb="FFFF0000"/>
      <name val="Calibri"/>
      <family val="2"/>
      <scheme val="minor"/>
    </font>
    <font>
      <sz val="11"/>
      <color rgb="FFFF0000"/>
      <name val="Calibri"/>
      <family val="2"/>
      <scheme val="minor"/>
    </font>
    <font>
      <b/>
      <sz val="12"/>
      <color theme="0"/>
      <name val="Calibri"/>
      <family val="2"/>
      <scheme val="minor"/>
    </font>
    <font>
      <sz val="11"/>
      <color theme="0"/>
      <name val="Calibri"/>
      <family val="2"/>
      <scheme val="minor"/>
    </font>
    <font>
      <sz val="8"/>
      <color theme="0"/>
      <name val="Calibri"/>
      <family val="2"/>
      <scheme val="minor"/>
    </font>
    <font>
      <b/>
      <sz val="12"/>
      <color theme="1"/>
      <name val="Calibri"/>
      <family val="2"/>
      <scheme val="minor"/>
    </font>
    <font>
      <sz val="11"/>
      <name val="Calibri"/>
      <family val="2"/>
      <scheme val="minor"/>
    </font>
    <font>
      <b/>
      <sz val="14"/>
      <color theme="0"/>
      <name val="Calibri"/>
      <family val="2"/>
      <scheme val="minor"/>
    </font>
    <font>
      <b/>
      <sz val="11"/>
      <color theme="1"/>
      <name val="Calibri"/>
      <family val="2"/>
      <scheme val="minor"/>
    </font>
    <font>
      <b/>
      <sz val="12"/>
      <color rgb="FFFF0000"/>
      <name val="Calibri"/>
      <family val="2"/>
      <scheme val="minor"/>
    </font>
    <font>
      <sz val="8"/>
      <name val="Calibri"/>
      <family val="2"/>
      <scheme val="minor"/>
    </font>
    <font>
      <sz val="8"/>
      <color theme="1"/>
      <name val="Calibri"/>
      <family val="2"/>
      <scheme val="minor"/>
    </font>
    <font>
      <sz val="11"/>
      <name val="Wingdings"/>
      <charset val="2"/>
    </font>
    <font>
      <b/>
      <sz val="11"/>
      <color theme="3"/>
      <name val="Calibri"/>
      <family val="2"/>
      <scheme val="minor"/>
    </font>
    <font>
      <b/>
      <sz val="11"/>
      <color rgb="FF3F3F3F"/>
      <name val="Calibri"/>
      <family val="2"/>
      <scheme val="minor"/>
    </font>
    <font>
      <sz val="11"/>
      <color rgb="FFFA7D0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b/>
      <sz val="18"/>
      <color theme="3"/>
      <name val="Cambria"/>
      <family val="2"/>
      <scheme val="major"/>
    </font>
    <font>
      <b/>
      <sz val="11"/>
      <color theme="0"/>
      <name val="Calibri"/>
      <family val="2"/>
      <scheme val="minor"/>
    </font>
    <font>
      <sz val="11"/>
      <color rgb="FF006100"/>
      <name val="Calibri"/>
      <family val="2"/>
      <scheme val="minor"/>
    </font>
    <font>
      <b/>
      <sz val="11"/>
      <color rgb="FFFA7D00"/>
      <name val="Calibri"/>
      <family val="2"/>
      <scheme val="minor"/>
    </font>
    <font>
      <i/>
      <sz val="11"/>
      <color rgb="FF7F7F7F"/>
      <name val="Calibri"/>
      <family val="2"/>
      <scheme val="minor"/>
    </font>
  </fonts>
  <fills count="4">
    <fill>
      <patternFill patternType="none"/>
    </fill>
    <fill>
      <patternFill patternType="gray125"/>
    </fill>
    <fill>
      <patternFill patternType="solid">
        <fgColor theme="9" tint="-0.249908447265625"/>
        <bgColor indexed="64"/>
      </patternFill>
    </fill>
    <fill>
      <patternFill patternType="solid">
        <fgColor theme="0" tint="-0.249908447265625"/>
        <bgColor indexed="64"/>
      </patternFill>
    </fill>
  </fills>
  <borders count="34">
    <border>
      <left/>
      <right/>
      <top/>
      <bottom/>
      <diagonal/>
    </border>
    <border>
      <left/>
      <right/>
      <top/>
      <bottom style="thin">
        <color theme="9" tint="-0.2498779296875"/>
      </bottom>
      <diagonal/>
    </border>
    <border>
      <left/>
      <right/>
      <top style="thin">
        <color theme="9" tint="-0.2498779296875"/>
      </top>
      <bottom/>
      <diagonal/>
    </border>
    <border>
      <left/>
      <right/>
      <top/>
      <bottom style="thin">
        <color theme="9" tint="-0.249969482421875"/>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9" tint="-0.249908447265625"/>
      </top>
      <bottom/>
      <diagonal/>
    </border>
    <border>
      <left style="thin">
        <color indexed="64"/>
      </left>
      <right/>
      <top style="thin">
        <color indexed="64"/>
      </top>
      <bottom style="thin">
        <color indexed="64"/>
      </bottom>
      <diagonal/>
    </border>
    <border>
      <left style="thin">
        <color theme="9" tint="-0.2498779296875"/>
      </left>
      <right/>
      <top/>
      <bottom/>
      <diagonal/>
    </border>
    <border>
      <left/>
      <right/>
      <top style="thin">
        <color rgb="FFFFC000"/>
      </top>
      <bottom/>
      <diagonal/>
    </border>
    <border>
      <left/>
      <right style="thin">
        <color theme="9" tint="-0.2498779296875"/>
      </right>
      <top/>
      <bottom/>
      <diagonal/>
    </border>
    <border>
      <left/>
      <right style="thin">
        <color theme="9" tint="-0.2498779296875"/>
      </right>
      <top style="thin">
        <color theme="9" tint="-0.2498779296875"/>
      </top>
      <bottom/>
      <diagonal/>
    </border>
    <border>
      <left/>
      <right style="thin">
        <color theme="9" tint="-0.2498779296875"/>
      </right>
      <top/>
      <bottom style="thin">
        <color theme="9" tint="-0.2498779296875"/>
      </bottom>
      <diagonal/>
    </border>
    <border>
      <left/>
      <right style="thin">
        <color theme="9" tint="-0.2498779296875"/>
      </right>
      <top style="thin">
        <color rgb="FFFFC000"/>
      </top>
      <bottom/>
      <diagonal/>
    </border>
    <border>
      <left/>
      <right style="thin">
        <color theme="9" tint="-0.249969482421875"/>
      </right>
      <top/>
      <bottom/>
      <diagonal/>
    </border>
    <border>
      <left style="thin">
        <color theme="9" tint="-0.2498779296875"/>
      </left>
      <right/>
      <top style="thin">
        <color theme="9" tint="-0.2498779296875"/>
      </top>
      <bottom/>
      <diagonal/>
    </border>
    <border>
      <left style="thin">
        <color theme="9" tint="-0.2498779296875"/>
      </left>
      <right/>
      <top/>
      <bottom style="thin">
        <color theme="9" tint="-0.2498779296875"/>
      </bottom>
      <diagonal/>
    </border>
    <border>
      <left style="thin">
        <color theme="9" tint="-0.2498779296875"/>
      </left>
      <right/>
      <top/>
      <bottom style="thin">
        <color theme="9" tint="-0.249969482421875"/>
      </bottom>
      <diagonal/>
    </border>
    <border>
      <left/>
      <right style="thin">
        <color theme="9" tint="-0.249969482421875"/>
      </right>
      <top/>
      <bottom style="thin">
        <color theme="9" tint="-0.249969482421875"/>
      </bottom>
      <diagonal/>
    </border>
    <border>
      <left/>
      <right/>
      <top style="thin">
        <color theme="9"/>
      </top>
      <bottom style="thin">
        <color theme="9"/>
      </bottom>
      <diagonal/>
    </border>
    <border>
      <left style="thin">
        <color indexed="64"/>
      </left>
      <right style="thin">
        <color indexed="64"/>
      </right>
      <top/>
      <bottom style="thin">
        <color indexed="64"/>
      </bottom>
      <diagonal/>
    </border>
    <border>
      <left/>
      <right style="thin">
        <color indexed="64"/>
      </right>
      <top/>
      <bottom/>
      <diagonal/>
    </border>
    <border>
      <left/>
      <right style="thin">
        <color theme="9" tint="-0.249969482421875"/>
      </right>
      <top/>
      <bottom style="thin">
        <color theme="9" tint="-0.2498779296875"/>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rgb="FFFFC000"/>
      </left>
      <right/>
      <top style="thin">
        <color rgb="FFFFC000"/>
      </top>
      <bottom/>
      <diagonal/>
    </border>
    <border>
      <left style="thin">
        <color theme="9"/>
      </left>
      <right/>
      <top style="thin">
        <color theme="9"/>
      </top>
      <bottom style="thin">
        <color theme="9"/>
      </bottom>
      <diagonal/>
    </border>
    <border>
      <left style="thin">
        <color indexed="64"/>
      </left>
      <right/>
      <top/>
      <bottom/>
      <diagonal/>
    </border>
    <border>
      <left/>
      <right style="thin">
        <color rgb="FFFFC000"/>
      </right>
      <top style="thin">
        <color rgb="FFFFC000"/>
      </top>
      <bottom/>
      <diagonal/>
    </border>
    <border>
      <left style="thin">
        <color indexed="64"/>
      </left>
      <right style="medium">
        <color indexed="64"/>
      </right>
      <top style="medium">
        <color indexed="64"/>
      </top>
      <bottom style="medium">
        <color indexed="64"/>
      </bottom>
      <diagonal/>
    </border>
    <border>
      <left/>
      <right style="thin">
        <color theme="9"/>
      </right>
      <top style="thin">
        <color theme="9"/>
      </top>
      <bottom style="thin">
        <color theme="9"/>
      </bottom>
      <diagonal/>
    </border>
    <border>
      <left/>
      <right style="thin">
        <color theme="9" tint="-0.249969482421875"/>
      </right>
      <top style="thin">
        <color theme="9" tint="-0.249908447265625"/>
      </top>
      <bottom/>
      <diagonal/>
    </border>
    <border>
      <left style="thin">
        <color theme="9" tint="-0.249969482421875"/>
      </left>
      <right/>
      <top/>
      <bottom style="thin">
        <color theme="9" tint="-0.2498779296875"/>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28">
    <xf numFmtId="0" fontId="0" fillId="0" borderId="0" xfId="0"/>
    <xf numFmtId="0" fontId="0" fillId="0" borderId="0" xfId="0" applyBorder="1"/>
    <xf numFmtId="0" fontId="0" fillId="0" borderId="1" xfId="0" applyBorder="1"/>
    <xf numFmtId="0" fontId="0" fillId="0" borderId="2" xfId="0" applyBorder="1"/>
    <xf numFmtId="0" fontId="1" fillId="0" borderId="0" xfId="0" applyFont="1" applyFill="1" applyBorder="1" applyAlignment="1">
      <alignment horizontal="left" vertical="top" wrapText="1"/>
    </xf>
    <xf numFmtId="0" fontId="0" fillId="0" borderId="3" xfId="0" applyBorder="1"/>
    <xf numFmtId="0" fontId="0" fillId="0" borderId="0" xfId="0" applyBorder="1" applyAlignment="1">
      <alignment wrapText="1"/>
    </xf>
    <xf numFmtId="0" fontId="2" fillId="0" borderId="0" xfId="0" applyFont="1" applyBorder="1"/>
    <xf numFmtId="0" fontId="1" fillId="0" borderId="0" xfId="0" applyFont="1" applyBorder="1" applyAlignment="1">
      <alignment horizontal="left" wrapText="1"/>
    </xf>
    <xf numFmtId="0" fontId="3" fillId="2" borderId="0" xfId="0" applyFont="1" applyFill="1"/>
    <xf numFmtId="0" fontId="0" fillId="0" borderId="3" xfId="0" applyBorder="1" applyAlignment="1">
      <alignment wrapText="1"/>
    </xf>
    <xf numFmtId="0" fontId="0" fillId="0" borderId="0" xfId="0" applyAlignment="1">
      <alignment wrapText="1"/>
    </xf>
    <xf numFmtId="0" fontId="4" fillId="0" borderId="0" xfId="0" applyFont="1" applyBorder="1"/>
    <xf numFmtId="0" fontId="0" fillId="0" borderId="4" xfId="0" applyBorder="1" applyAlignment="1">
      <alignment horizontal="center" vertical="center"/>
    </xf>
    <xf numFmtId="3" fontId="0" fillId="0" borderId="0" xfId="0" applyNumberFormat="1" applyBorder="1"/>
    <xf numFmtId="17" fontId="0" fillId="0" borderId="4" xfId="0" applyNumberFormat="1" applyBorder="1" applyAlignment="1">
      <alignment horizontal="left" vertical="top" wrapText="1"/>
    </xf>
    <xf numFmtId="0" fontId="0" fillId="0" borderId="4" xfId="0" applyBorder="1" applyAlignment="1">
      <alignment horizontal="left" vertical="top" wrapText="1"/>
    </xf>
    <xf numFmtId="164" fontId="0" fillId="0" borderId="5" xfId="0" applyNumberFormat="1" applyBorder="1" applyAlignment="1">
      <alignment horizontal="center" vertical="center"/>
    </xf>
    <xf numFmtId="0" fontId="3" fillId="0" borderId="6" xfId="0" applyFont="1" applyFill="1" applyBorder="1"/>
    <xf numFmtId="0" fontId="1" fillId="0" borderId="0" xfId="0" applyFont="1" applyBorder="1" applyAlignment="1">
      <alignment wrapText="1"/>
    </xf>
    <xf numFmtId="164" fontId="0" fillId="0" borderId="7" xfId="0" applyNumberFormat="1" applyBorder="1" applyAlignment="1">
      <alignment horizontal="center" vertical="center"/>
    </xf>
    <xf numFmtId="0" fontId="5" fillId="0" borderId="8" xfId="0" applyFont="1" applyBorder="1"/>
    <xf numFmtId="0" fontId="4" fillId="0" borderId="8" xfId="0" applyFont="1" applyBorder="1"/>
    <xf numFmtId="164" fontId="0" fillId="0" borderId="4" xfId="0" applyNumberFormat="1" applyBorder="1"/>
    <xf numFmtId="0" fontId="6" fillId="0" borderId="0" xfId="0" applyFont="1" applyBorder="1"/>
    <xf numFmtId="0" fontId="3" fillId="2" borderId="9" xfId="0" applyFont="1" applyFill="1" applyBorder="1"/>
    <xf numFmtId="0" fontId="7" fillId="0" borderId="0" xfId="0" applyFont="1" applyBorder="1"/>
    <xf numFmtId="0" fontId="0" fillId="0" borderId="10" xfId="0" applyBorder="1"/>
    <xf numFmtId="0" fontId="2" fillId="0" borderId="1" xfId="0" applyFont="1" applyBorder="1"/>
    <xf numFmtId="0" fontId="5" fillId="0" borderId="0" xfId="0" applyFont="1" applyBorder="1"/>
    <xf numFmtId="0" fontId="4" fillId="0" borderId="1" xfId="0" applyFont="1" applyBorder="1"/>
    <xf numFmtId="0" fontId="0" fillId="0" borderId="11" xfId="0" applyBorder="1"/>
    <xf numFmtId="0" fontId="0" fillId="0" borderId="12" xfId="0" applyBorder="1"/>
    <xf numFmtId="0" fontId="4" fillId="0" borderId="2" xfId="0" applyFont="1" applyBorder="1"/>
    <xf numFmtId="0" fontId="2" fillId="0" borderId="2" xfId="0" applyFont="1" applyBorder="1"/>
    <xf numFmtId="0" fontId="3" fillId="2" borderId="13" xfId="0" applyFont="1" applyFill="1" applyBorder="1"/>
    <xf numFmtId="0" fontId="0" fillId="0" borderId="6" xfId="0" applyFill="1" applyBorder="1"/>
    <xf numFmtId="0" fontId="0" fillId="0" borderId="14" xfId="0" applyBorder="1"/>
    <xf numFmtId="0" fontId="1" fillId="0" borderId="0" xfId="0" applyFont="1" applyBorder="1" applyAlignment="1">
      <alignment horizontal="left" vertical="top" wrapText="1"/>
    </xf>
    <xf numFmtId="0" fontId="0" fillId="0" borderId="0" xfId="0" applyBorder="1" applyAlignment="1">
      <alignment horizontal="left" vertical="center" wrapText="1"/>
    </xf>
    <xf numFmtId="165" fontId="0" fillId="0" borderId="4" xfId="0" applyNumberFormat="1" applyBorder="1"/>
    <xf numFmtId="0" fontId="0" fillId="0" borderId="0" xfId="0" applyBorder="1" applyAlignment="1">
      <alignment vertical="center"/>
    </xf>
    <xf numFmtId="164" fontId="0" fillId="0" borderId="4" xfId="0" applyNumberFormat="1" applyBorder="1" applyAlignment="1">
      <alignment vertical="center"/>
    </xf>
    <xf numFmtId="0" fontId="4" fillId="0" borderId="15" xfId="0" applyFont="1" applyBorder="1"/>
    <xf numFmtId="0" fontId="4" fillId="0" borderId="0" xfId="0" applyFont="1" applyBorder="1" applyAlignment="1">
      <alignment vertical="center"/>
    </xf>
    <xf numFmtId="0" fontId="0" fillId="0" borderId="0" xfId="0" applyAlignment="1">
      <alignment horizontal="center"/>
    </xf>
    <xf numFmtId="0" fontId="4" fillId="0" borderId="0" xfId="0" applyFont="1"/>
    <xf numFmtId="0" fontId="4" fillId="0" borderId="16" xfId="0" applyFont="1" applyBorder="1"/>
    <xf numFmtId="0" fontId="0" fillId="0" borderId="0" xfId="0" applyFill="1" applyBorder="1" applyAlignment="1">
      <alignment wrapText="1"/>
    </xf>
    <xf numFmtId="0" fontId="0" fillId="0" borderId="0" xfId="0" applyBorder="1" applyAlignment="1">
      <alignment horizontal="center"/>
    </xf>
    <xf numFmtId="0" fontId="2" fillId="0" borderId="0" xfId="0" applyFont="1"/>
    <xf numFmtId="0" fontId="0" fillId="0" borderId="3" xfId="0" applyFill="1" applyBorder="1" applyAlignment="1">
      <alignment wrapText="1"/>
    </xf>
    <xf numFmtId="0" fontId="4" fillId="0" borderId="3" xfId="0" applyFont="1" applyBorder="1"/>
    <xf numFmtId="0" fontId="5" fillId="0" borderId="17" xfId="0" applyFont="1" applyBorder="1"/>
    <xf numFmtId="0" fontId="0" fillId="0" borderId="18" xfId="0" applyBorder="1"/>
    <xf numFmtId="0" fontId="2" fillId="0" borderId="3" xfId="0" applyFont="1" applyBorder="1"/>
    <xf numFmtId="0" fontId="4" fillId="0" borderId="0" xfId="0" applyFont="1" applyFill="1"/>
    <xf numFmtId="0" fontId="0" fillId="0" borderId="0" xfId="0" applyBorder="1" applyAlignment="1">
      <alignment horizontal="right"/>
    </xf>
    <xf numFmtId="165" fontId="0" fillId="3" borderId="4" xfId="0" applyNumberFormat="1" applyFill="1" applyBorder="1"/>
    <xf numFmtId="0" fontId="8" fillId="2" borderId="19" xfId="0" applyFont="1" applyFill="1" applyBorder="1" applyAlignment="1"/>
    <xf numFmtId="0" fontId="2" fillId="0" borderId="16" xfId="0" applyFont="1" applyBorder="1"/>
    <xf numFmtId="0" fontId="0" fillId="0" borderId="20" xfId="0" applyBorder="1" applyAlignment="1">
      <alignment vertical="top" wrapText="1"/>
    </xf>
    <xf numFmtId="3" fontId="0" fillId="0" borderId="2" xfId="0" applyNumberFormat="1" applyBorder="1"/>
    <xf numFmtId="0" fontId="9" fillId="0" borderId="0" xfId="0" applyFont="1" applyAlignment="1">
      <alignment horizontal="left" wrapText="1"/>
    </xf>
    <xf numFmtId="0" fontId="2" fillId="0" borderId="15" xfId="0" applyFont="1" applyBorder="1"/>
    <xf numFmtId="0" fontId="0" fillId="0" borderId="4" xfId="0" applyBorder="1" applyAlignment="1">
      <alignment vertical="top" wrapText="1"/>
    </xf>
    <xf numFmtId="0" fontId="7" fillId="0" borderId="0" xfId="0" applyFont="1" applyFill="1" applyBorder="1"/>
    <xf numFmtId="0" fontId="0" fillId="0" borderId="0" xfId="0" applyAlignment="1">
      <alignment horizontal="right"/>
    </xf>
    <xf numFmtId="0" fontId="3" fillId="2" borderId="10" xfId="0" applyFont="1" applyFill="1" applyBorder="1"/>
    <xf numFmtId="0" fontId="9" fillId="0" borderId="0" xfId="0" applyFont="1" applyBorder="1"/>
    <xf numFmtId="0" fontId="1" fillId="0" borderId="21" xfId="0" applyFont="1" applyBorder="1" applyAlignment="1">
      <alignment horizontal="left" vertical="top" wrapText="1"/>
    </xf>
    <xf numFmtId="3" fontId="2" fillId="0" borderId="0" xfId="0" applyNumberFormat="1" applyFont="1" applyBorder="1"/>
    <xf numFmtId="0" fontId="7" fillId="0" borderId="4" xfId="0" applyFont="1" applyFill="1" applyBorder="1" applyAlignment="1">
      <alignment horizontal="center" vertical="center"/>
    </xf>
    <xf numFmtId="0" fontId="0" fillId="0" borderId="0" xfId="0" applyAlignment="1">
      <alignment horizontal="left"/>
    </xf>
    <xf numFmtId="0" fontId="7" fillId="0" borderId="0" xfId="0" applyFont="1"/>
    <xf numFmtId="0" fontId="0" fillId="0" borderId="0" xfId="0" quotePrefix="1" applyAlignment="1">
      <alignment horizontal="center"/>
    </xf>
    <xf numFmtId="0" fontId="3" fillId="0" borderId="0" xfId="0" applyFont="1" applyFill="1" applyBorder="1"/>
    <xf numFmtId="3" fontId="0" fillId="0" borderId="1" xfId="0" applyNumberFormat="1" applyBorder="1"/>
    <xf numFmtId="0" fontId="10" fillId="2" borderId="0" xfId="0" applyFont="1" applyFill="1"/>
    <xf numFmtId="0" fontId="6" fillId="0" borderId="0" xfId="0" applyFont="1" applyBorder="1" applyAlignment="1">
      <alignment vertical="center"/>
    </xf>
    <xf numFmtId="0" fontId="0" fillId="0" borderId="4" xfId="0" applyBorder="1" applyAlignment="1">
      <alignment vertical="center"/>
    </xf>
    <xf numFmtId="0" fontId="0" fillId="0" borderId="0" xfId="0" applyBorder="1" applyAlignment="1">
      <alignment horizontal="center" vertical="center"/>
    </xf>
    <xf numFmtId="0" fontId="0" fillId="0" borderId="20" xfId="0" applyNumberFormat="1" applyBorder="1" applyAlignment="1">
      <alignment horizontal="right" vertical="top" wrapText="1"/>
    </xf>
    <xf numFmtId="0" fontId="0" fillId="0" borderId="22" xfId="0" applyBorder="1"/>
    <xf numFmtId="3" fontId="0" fillId="0" borderId="23" xfId="0" applyNumberFormat="1" applyBorder="1"/>
    <xf numFmtId="0" fontId="0" fillId="0" borderId="4" xfId="0" applyNumberFormat="1" applyBorder="1" applyAlignment="1">
      <alignment horizontal="left" vertical="top" wrapText="1"/>
    </xf>
    <xf numFmtId="0" fontId="11" fillId="0" borderId="0" xfId="0" applyFont="1" applyBorder="1"/>
    <xf numFmtId="0" fontId="9" fillId="0" borderId="24" xfId="0" applyFont="1" applyBorder="1" applyAlignment="1">
      <alignment vertical="top" wrapText="1"/>
    </xf>
    <xf numFmtId="0" fontId="2" fillId="0" borderId="10" xfId="0" applyFont="1" applyBorder="1"/>
    <xf numFmtId="165" fontId="0" fillId="3" borderId="4" xfId="0" applyNumberFormat="1" applyFill="1" applyBorder="1" applyAlignment="1">
      <alignment vertical="center"/>
    </xf>
    <xf numFmtId="0" fontId="3" fillId="2" borderId="25" xfId="0" applyFont="1" applyFill="1" applyBorder="1"/>
    <xf numFmtId="16" fontId="0" fillId="0" borderId="0" xfId="0" quotePrefix="1" applyNumberFormat="1" applyBorder="1" applyAlignment="1">
      <alignment horizontal="center"/>
    </xf>
    <xf numFmtId="0" fontId="12" fillId="0" borderId="0" xfId="0" applyFont="1"/>
    <xf numFmtId="0" fontId="8" fillId="2" borderId="26" xfId="0" applyFont="1" applyFill="1" applyBorder="1" applyAlignment="1">
      <alignment horizontal="left"/>
    </xf>
    <xf numFmtId="9" fontId="4" fillId="0" borderId="0" xfId="0" applyNumberFormat="1" applyFont="1" applyFill="1"/>
    <xf numFmtId="0" fontId="13" fillId="0" borderId="4" xfId="0" applyFont="1" applyBorder="1" applyAlignment="1">
      <alignment horizontal="right"/>
    </xf>
    <xf numFmtId="0" fontId="0" fillId="0" borderId="4" xfId="0" applyBorder="1"/>
    <xf numFmtId="0" fontId="0" fillId="0" borderId="27" xfId="0" quotePrefix="1" applyBorder="1" applyAlignment="1">
      <alignment horizontal="center" vertical="center"/>
    </xf>
    <xf numFmtId="0" fontId="3" fillId="2" borderId="28" xfId="0" applyFont="1" applyFill="1" applyBorder="1"/>
    <xf numFmtId="0" fontId="9" fillId="0" borderId="0" xfId="0" applyFont="1" applyAlignment="1">
      <alignment horizontal="center" wrapText="1"/>
    </xf>
    <xf numFmtId="0" fontId="0" fillId="0" borderId="20" xfId="0" applyNumberFormat="1" applyBorder="1" applyAlignment="1">
      <alignment horizontal="left" vertical="top" wrapText="1"/>
    </xf>
    <xf numFmtId="0" fontId="2" fillId="0" borderId="8" xfId="0" applyFont="1" applyBorder="1"/>
    <xf numFmtId="0" fontId="4" fillId="0" borderId="0" xfId="0" applyFont="1" applyFill="1" applyBorder="1"/>
    <xf numFmtId="0" fontId="0" fillId="0" borderId="0" xfId="0" applyFill="1" applyBorder="1"/>
    <xf numFmtId="17" fontId="0" fillId="0" borderId="4" xfId="0" applyNumberFormat="1" applyBorder="1" applyAlignment="1">
      <alignment horizontal="left" vertical="top"/>
    </xf>
    <xf numFmtId="0" fontId="2" fillId="0" borderId="14" xfId="0" applyFont="1" applyBorder="1"/>
    <xf numFmtId="0" fontId="9" fillId="0" borderId="29" xfId="0" applyFont="1" applyBorder="1" applyAlignment="1">
      <alignment vertical="top" wrapText="1"/>
    </xf>
    <xf numFmtId="0" fontId="8" fillId="2" borderId="30" xfId="0" applyFont="1" applyFill="1" applyBorder="1" applyAlignment="1"/>
    <xf numFmtId="0" fontId="0" fillId="0" borderId="0" xfId="0" applyFill="1"/>
    <xf numFmtId="0" fontId="8" fillId="2" borderId="30" xfId="0" applyFont="1" applyFill="1" applyBorder="1" applyAlignment="1">
      <alignment horizontal="left"/>
    </xf>
    <xf numFmtId="0" fontId="0" fillId="0" borderId="4" xfId="0" applyBorder="1" applyAlignment="1">
      <alignment vertical="center" wrapText="1"/>
    </xf>
    <xf numFmtId="0" fontId="2" fillId="0" borderId="0" xfId="0" applyFont="1" applyFill="1" applyBorder="1"/>
    <xf numFmtId="0" fontId="10" fillId="0" borderId="6" xfId="0" applyFont="1" applyFill="1" applyBorder="1"/>
    <xf numFmtId="0" fontId="0" fillId="0" borderId="31" xfId="0" applyFill="1" applyBorder="1"/>
    <xf numFmtId="0" fontId="0" fillId="0" borderId="32" xfId="0" applyBorder="1"/>
    <xf numFmtId="0" fontId="0" fillId="0" borderId="0" xfId="0" applyNumberFormat="1" applyBorder="1" applyAlignment="1">
      <alignment horizontal="center" vertical="center" wrapText="1"/>
    </xf>
    <xf numFmtId="0" fontId="12" fillId="0" borderId="0" xfId="0" applyFont="1" applyBorder="1"/>
    <xf numFmtId="0" fontId="0" fillId="0" borderId="21" xfId="0" applyBorder="1" applyAlignment="1">
      <alignment wrapText="1"/>
    </xf>
    <xf numFmtId="9" fontId="4" fillId="0" borderId="0" xfId="0" applyNumberFormat="1" applyFont="1" applyFill="1" applyBorder="1"/>
    <xf numFmtId="165" fontId="0" fillId="0" borderId="4" xfId="0" applyNumberFormat="1" applyBorder="1" applyAlignment="1">
      <alignment vertical="center"/>
    </xf>
    <xf numFmtId="0" fontId="9" fillId="0" borderId="33" xfId="0" applyFont="1" applyBorder="1" applyAlignment="1">
      <alignment vertical="top" wrapText="1"/>
    </xf>
    <xf numFmtId="3" fontId="2" fillId="0" borderId="0" xfId="0" applyNumberFormat="1" applyFont="1" applyFill="1" applyBorder="1"/>
    <xf numFmtId="17" fontId="0" fillId="0" borderId="20" xfId="0" applyNumberFormat="1" applyBorder="1" applyAlignment="1">
      <alignment horizontal="left" vertical="top" wrapText="1"/>
    </xf>
    <xf numFmtId="0" fontId="8" fillId="2" borderId="26" xfId="0" applyFont="1" applyFill="1" applyBorder="1" applyAlignment="1"/>
    <xf numFmtId="16" fontId="0" fillId="0" borderId="0" xfId="0" quotePrefix="1" applyNumberFormat="1" applyAlignment="1">
      <alignment horizontal="center"/>
    </xf>
    <xf numFmtId="0" fontId="1" fillId="0" borderId="0" xfId="0" applyFont="1" applyBorder="1"/>
    <xf numFmtId="3" fontId="0" fillId="0" borderId="0" xfId="0" applyNumberFormat="1" applyFill="1" applyBorder="1"/>
    <xf numFmtId="0" fontId="10" fillId="2" borderId="9" xfId="0" applyFont="1" applyFill="1" applyBorder="1"/>
  </cellXfs>
  <cellStyles count="1">
    <cellStyle name="Normal" xfId="0" builtinId="0"/>
  </cellStyles>
  <dxfs count="2">
    <dxf>
      <font>
        <color rgb="FFFF0000"/>
      </font>
      <fill>
        <patternFill>
          <bgColor theme="5" tint="0.59996337778862885"/>
        </patternFill>
      </fill>
    </dxf>
    <dxf>
      <font>
        <color rgb="FF00B050"/>
      </font>
    </dxf>
  </dxfs>
</styleSheet>
</file>

<file path=xl/_rels/workbook.xml.rels>&#65279;<?xml version="1.0" encoding="utf-8"?><Relationships xmlns="http://schemas.openxmlformats.org/package/2006/relationships"><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2:Y174"/>
  <sheetViews>
    <sheetView showGridLines="0" tabSelected="1" workbookViewId="0"/>
  </sheetViews>
  <sheetFormatPr defaultRowHeight="14.4"/>
  <cols>
    <col min="1" max="1" width="3.109375" customWidth="1"/>
    <col min="2" max="2" width="3.33203125" style="50" customWidth="1"/>
    <col min="3" max="3" width="12.44140625" customWidth="1"/>
    <col min="4" max="4" width="5.33203125" customWidth="1"/>
    <col min="5" max="5" width="24.109375" customWidth="1"/>
    <col min="6" max="6" width="4.109375" customWidth="1"/>
    <col min="9" max="9" width="5.5546875" style="46" customWidth="1"/>
    <col min="11" max="11" width="10.88671875" customWidth="1"/>
    <col min="12" max="12" width="15.33203125" style="50" customWidth="1"/>
    <col min="13" max="13" width="6" customWidth="1"/>
    <col min="16" max="16" width="8.88671875" style="103" customWidth="1"/>
    <col min="17" max="17" width="19.5546875" customWidth="1"/>
    <col min="18" max="18" width="8.88671875" customWidth="1"/>
    <col min="19" max="19" width="16.109375" customWidth="1"/>
    <col min="20" max="20" width="11.44140625" customWidth="1"/>
    <col min="21" max="21" width="13.6640625" customWidth="1"/>
    <col min="22" max="23" width="8.88671875" customWidth="1"/>
    <col min="24" max="25" width="8.88671875" style="46"/>
  </cols>
  <sheetData>
    <row r="2" ht="18">
      <c r="B2" s="93" t="s">
        <v>134</v>
      </c>
      <c s="109"/>
      <c s="123" t="str">
        <f>Data!B2</f>
        <v>Hastings Borough Council</v>
      </c>
      <c s="59"/>
      <c s="59"/>
      <c s="59"/>
      <c s="107"/>
      <c r="J2" s="92" t="s">
        <v>129</v>
      </c>
    </row>
    <row ht="18">
      <c r="B3" s="93" t="s">
        <v>273</v>
      </c>
      <c s="109"/>
      <c s="123" t="str">
        <f>VLOOKUP(Data!C2,Quarter,3,0)</f>
        <v>Oct 21 - Dec 21</v>
      </c>
      <c s="59"/>
      <c s="59"/>
      <c s="59"/>
      <c s="107"/>
    </row>
    <row>
      <c r="B4" s="46"/>
    </row>
    <row ht="15.6">
      <c r="B5" s="9" t="s">
        <v>207</v>
      </c>
      <c s="9"/>
      <c s="9"/>
      <c s="9"/>
      <c s="9"/>
      <c s="9"/>
      <c s="9"/>
      <c s="9"/>
      <c s="9"/>
      <c s="9"/>
      <c s="78"/>
      <c s="9"/>
      <c s="9"/>
      <c s="68"/>
      <c s="76"/>
    </row>
    <row ht="5.25" customHeight="1">
      <c r="B6" s="64"/>
      <c s="3"/>
      <c s="3"/>
      <c s="3"/>
      <c s="3"/>
      <c s="3"/>
      <c s="3"/>
      <c s="33"/>
      <c s="3"/>
      <c s="3"/>
      <c s="34"/>
      <c s="3"/>
      <c s="3"/>
      <c s="31"/>
    </row>
    <row ht="22.5" customHeight="1">
      <c r="B7" s="21" t="s">
        <v>449</v>
      </c>
      <c s="79" t="s">
        <v>320</v>
      </c>
      <c s="41"/>
      <c s="41"/>
      <c s="41"/>
      <c s="42">
        <f>SUMIF(Data!$F$2:$F$232,B7,Data!$H$2:$H$232)</f>
        <v>166</v>
      </c>
      <c s="97"/>
      <c s="12"/>
      <c s="4"/>
      <c s="4"/>
      <c s="4"/>
      <c s="4"/>
      <c s="4"/>
      <c s="27"/>
    </row>
    <row ht="3" customHeight="1">
      <c r="B8" s="47"/>
      <c s="2"/>
      <c s="2"/>
      <c s="2"/>
      <c s="2"/>
      <c s="77"/>
      <c s="2"/>
      <c s="30"/>
      <c s="2"/>
      <c s="2"/>
      <c s="28"/>
      <c s="2"/>
      <c s="2"/>
      <c s="32"/>
    </row>
    <row ht="3" customHeight="1">
      <c r="B9" s="43"/>
      <c s="3"/>
      <c s="3"/>
      <c s="3"/>
      <c s="3"/>
      <c s="62"/>
      <c s="3"/>
      <c s="33"/>
      <c s="3"/>
      <c s="3"/>
      <c s="34"/>
      <c s="3"/>
      <c s="3"/>
      <c s="31"/>
    </row>
    <row ht="15.6">
      <c r="B10" s="22"/>
      <c s="24" t="s">
        <v>73</v>
      </c>
      <c s="1"/>
      <c s="1"/>
      <c s="1"/>
      <c s="14"/>
      <c s="1"/>
      <c s="12"/>
      <c s="1"/>
      <c s="1"/>
      <c s="7"/>
      <c s="1"/>
      <c s="1"/>
      <c s="27"/>
    </row>
    <row ht="4.5" customHeight="1">
      <c r="B11" s="22"/>
      <c s="1"/>
      <c s="1"/>
      <c s="1"/>
      <c s="1"/>
      <c s="14"/>
      <c s="1"/>
      <c s="12"/>
      <c s="1"/>
      <c s="1"/>
      <c s="7"/>
      <c s="1"/>
      <c s="1"/>
      <c s="27"/>
    </row>
    <row>
      <c r="B12" s="21" t="s">
        <v>180</v>
      </c>
      <c s="1" t="s">
        <v>348</v>
      </c>
      <c s="1"/>
      <c s="1"/>
      <c s="1"/>
      <c s="23">
        <f>SUMIF(Data!$F$2:$F$232,B12,Data!$H$2:$H$232)</f>
        <v>166</v>
      </c>
      <c s="1"/>
      <c s="29" t="s">
        <v>321</v>
      </c>
      <c s="1" t="s">
        <v>208</v>
      </c>
      <c s="1"/>
      <c s="7"/>
      <c s="1"/>
      <c s="23">
        <f>SUMIF(Data!$F$2:$F$232,I12,Data!$H$2:$H$232)</f>
        <v>0</v>
      </c>
      <c s="27"/>
    </row>
    <row>
      <c r="B13" s="21" t="s">
        <v>450</v>
      </c>
      <c s="1" t="s">
        <v>181</v>
      </c>
      <c s="1"/>
      <c s="1"/>
      <c s="1"/>
      <c s="23">
        <f>SUMIF(Data!$F$2:$F$232,B13,Data!$H$2:$H$232)</f>
        <v>0</v>
      </c>
      <c s="1"/>
      <c s="29" t="s">
        <v>47</v>
      </c>
      <c s="1" t="s">
        <v>139</v>
      </c>
      <c s="1"/>
      <c s="7"/>
      <c s="1"/>
      <c s="23">
        <f>SUMIF(Data!$F$2:$F$232,I13,Data!$H$2:$H$232)</f>
        <v>0</v>
      </c>
      <c s="27"/>
    </row>
    <row>
      <c r="B14" s="21" t="s">
        <v>182</v>
      </c>
      <c s="1" t="s">
        <v>407</v>
      </c>
      <c s="1"/>
      <c s="1"/>
      <c s="1"/>
      <c s="23">
        <f>SUMIF(Data!$F$2:$F$232,B14,Data!$H$2:$H$232)</f>
        <v>0</v>
      </c>
      <c s="1"/>
      <c s="29" t="s">
        <v>322</v>
      </c>
      <c s="1" t="s">
        <v>183</v>
      </c>
      <c s="1"/>
      <c s="7"/>
      <c s="1"/>
      <c s="23">
        <f>SUMIF(Data!$F$2:$F$232,I14,Data!$H$2:$H$232)</f>
        <v>0</v>
      </c>
      <c s="27"/>
    </row>
    <row>
      <c r="B15" s="21" t="s">
        <v>451</v>
      </c>
      <c s="1" t="s">
        <v>349</v>
      </c>
      <c s="1"/>
      <c s="1"/>
      <c s="1"/>
      <c s="23">
        <f>SUMIF(Data!$F$2:$F$232,B15,Data!$H$2:$H$232)</f>
        <v>0</v>
      </c>
      <c s="1"/>
      <c s="29" t="s">
        <v>48</v>
      </c>
      <c s="1" t="s">
        <v>244</v>
      </c>
      <c s="1"/>
      <c s="7"/>
      <c s="1"/>
      <c s="23">
        <f>SUMIF(Data!$F$2:$F$232,I15,Data!$H$2:$H$232)</f>
        <v>0</v>
      </c>
      <c s="27"/>
    </row>
    <row>
      <c r="B16" s="21" t="s">
        <v>184</v>
      </c>
      <c s="1" t="s">
        <v>245</v>
      </c>
      <c s="1"/>
      <c s="1"/>
      <c s="1"/>
      <c s="23">
        <f>SUMIF(Data!$F$2:$F$232,B16,Data!$H$2:$H$232)</f>
        <v>0</v>
      </c>
      <c s="1"/>
      <c s="29" t="s">
        <v>350</v>
      </c>
      <c s="1" t="s">
        <v>185</v>
      </c>
      <c s="1"/>
      <c s="7"/>
      <c s="1"/>
      <c s="23">
        <f>SUMIF(Data!$F$2:$F$232,I16,Data!$H$2:$H$232)</f>
        <v>0</v>
      </c>
      <c s="27"/>
    </row>
    <row ht="6.75" customHeight="1">
      <c r="B17" s="22"/>
      <c s="1"/>
      <c s="1"/>
      <c s="1"/>
      <c s="1"/>
      <c s="14"/>
      <c s="1"/>
      <c s="29"/>
      <c s="1"/>
      <c s="1"/>
      <c s="7"/>
      <c s="1"/>
      <c s="14"/>
      <c s="27"/>
    </row>
    <row ht="22.5" customHeight="1">
      <c r="B18" s="22"/>
      <c s="41" t="s">
        <v>209</v>
      </c>
      <c s="1"/>
      <c s="1"/>
      <c s="1"/>
      <c s="42">
        <f>SUM(G12:G16,N12:N16)</f>
        <v>166</v>
      </c>
      <c s="13" t="str">
        <f>IF(G18=G7,"OK","Check")</f>
        <v>OK</v>
      </c>
      <c s="12"/>
      <c s="4" t="str">
        <f>IF(H18="Check","The total number of incidents recorded in this part does not match the total number given in the first part of the incidents section.","")</f>
        <v/>
      </c>
      <c s="4"/>
      <c s="4"/>
      <c s="4"/>
      <c s="4"/>
      <c s="27"/>
    </row>
    <row ht="6" customHeight="1">
      <c r="B19" s="47"/>
      <c s="2"/>
      <c s="2"/>
      <c s="2"/>
      <c s="2"/>
      <c s="2"/>
      <c s="2"/>
      <c s="30"/>
      <c s="2"/>
      <c s="2"/>
      <c s="28"/>
      <c s="2"/>
      <c s="77"/>
      <c s="32"/>
    </row>
    <row ht="3.75" customHeight="1">
      <c r="B20" s="43"/>
      <c s="3"/>
      <c s="3"/>
      <c s="3"/>
      <c s="3"/>
      <c s="3"/>
      <c s="3"/>
      <c s="33"/>
      <c s="3"/>
      <c s="3"/>
      <c s="34"/>
      <c s="3"/>
      <c s="62"/>
      <c s="31"/>
    </row>
    <row ht="15.6">
      <c r="B21" s="22"/>
      <c s="24" t="s">
        <v>49</v>
      </c>
      <c s="1"/>
      <c s="1"/>
      <c s="1"/>
      <c s="1"/>
      <c s="1"/>
      <c s="12"/>
      <c s="1"/>
      <c s="1"/>
      <c s="7"/>
      <c s="1"/>
      <c s="14"/>
      <c s="27"/>
    </row>
    <row ht="3.75" customHeight="1">
      <c r="B22" s="22"/>
      <c s="1"/>
      <c s="1"/>
      <c s="1"/>
      <c s="1"/>
      <c s="1"/>
      <c s="1"/>
      <c s="12"/>
      <c s="1"/>
      <c s="1"/>
      <c s="7"/>
      <c s="1"/>
      <c s="14"/>
      <c s="27"/>
    </row>
    <row>
      <c r="B23" s="21" t="s">
        <v>452</v>
      </c>
      <c s="1" t="s">
        <v>1</v>
      </c>
      <c s="1"/>
      <c s="1"/>
      <c s="1"/>
      <c s="23">
        <f>SUMIF(Data!$F$2:$F$232,B23,Data!$H$2:$H$232)</f>
        <v>0</v>
      </c>
      <c s="1"/>
      <c s="29" t="s">
        <v>74</v>
      </c>
      <c s="1" t="s">
        <v>486</v>
      </c>
      <c s="1"/>
      <c s="7"/>
      <c s="1"/>
      <c s="23">
        <f>SUMIF(Data!$F$2:$F$232,I23,Data!$H$2:$H$232)</f>
        <v>0</v>
      </c>
      <c s="27"/>
    </row>
    <row>
      <c r="B24" s="21" t="s">
        <v>186</v>
      </c>
      <c s="1" t="s">
        <v>246</v>
      </c>
      <c s="1"/>
      <c s="1"/>
      <c s="1"/>
      <c s="23">
        <f>SUMIF(Data!$F$2:$F$232,B24,Data!$H$2:$H$232)</f>
        <v>4</v>
      </c>
      <c s="1"/>
      <c s="29" t="s">
        <v>351</v>
      </c>
      <c s="1" t="s">
        <v>352</v>
      </c>
      <c s="1"/>
      <c s="7"/>
      <c s="1"/>
      <c s="23">
        <f>SUMIF(Data!$F$2:$F$232,I24,Data!$H$2:$H$232)</f>
        <v>0</v>
      </c>
      <c s="27"/>
    </row>
    <row>
      <c r="B25" s="21" t="s">
        <v>453</v>
      </c>
      <c s="1" t="s">
        <v>75</v>
      </c>
      <c s="1"/>
      <c s="1"/>
      <c s="1"/>
      <c s="23">
        <f>SUMIF(Data!$F$2:$F$232,B25,Data!$H$2:$H$232)</f>
        <v>0</v>
      </c>
      <c s="1"/>
      <c s="29" t="s">
        <v>76</v>
      </c>
      <c s="1" t="s">
        <v>276</v>
      </c>
      <c s="1"/>
      <c s="7"/>
      <c s="1"/>
      <c s="23">
        <f>SUMIF(Data!$F$2:$F$232,I25,Data!$H$2:$H$232)</f>
        <v>6</v>
      </c>
      <c s="27"/>
    </row>
    <row>
      <c r="B26" s="21" t="s">
        <v>140</v>
      </c>
      <c s="1" t="s">
        <v>50</v>
      </c>
      <c s="1"/>
      <c s="1"/>
      <c s="1"/>
      <c s="23">
        <f>SUMIF(Data!$F$2:$F$232,B26,Data!$H$2:$H$232)</f>
        <v>18</v>
      </c>
      <c s="1"/>
      <c s="29" t="s">
        <v>277</v>
      </c>
      <c s="1" t="s">
        <v>278</v>
      </c>
      <c s="1"/>
      <c s="7"/>
      <c s="1"/>
      <c s="23">
        <f>SUMIF(Data!$F$2:$F$232,I26,Data!$H$2:$H$232)</f>
        <v>0</v>
      </c>
      <c s="27"/>
    </row>
    <row>
      <c r="B27" s="21" t="s">
        <v>408</v>
      </c>
      <c s="1" t="s">
        <v>210</v>
      </c>
      <c s="1"/>
      <c s="1"/>
      <c s="1"/>
      <c s="23">
        <f>SUMIF(Data!$F$2:$F$232,B27,Data!$H$2:$H$232)</f>
        <v>3</v>
      </c>
      <c s="1"/>
      <c s="29" t="s">
        <v>2</v>
      </c>
      <c s="1" t="s">
        <v>353</v>
      </c>
      <c s="1"/>
      <c s="7"/>
      <c s="1"/>
      <c s="23">
        <f>SUMIF(Data!$F$2:$F$232,I27,Data!$H$2:$H$232)</f>
        <v>132</v>
      </c>
      <c s="27"/>
    </row>
    <row>
      <c r="B28" s="21" t="s">
        <v>141</v>
      </c>
      <c s="1" t="s">
        <v>377</v>
      </c>
      <c s="1"/>
      <c s="1"/>
      <c s="1"/>
      <c s="23">
        <f>SUMIF(Data!$F$2:$F$232,B28,Data!$H$2:$H$232)</f>
        <v>0</v>
      </c>
      <c s="1"/>
      <c s="29" t="s">
        <v>279</v>
      </c>
      <c s="1" t="s">
        <v>211</v>
      </c>
      <c s="1"/>
      <c s="7"/>
      <c s="1"/>
      <c s="23">
        <f>SUMIF(Data!$F$2:$F$232,I28,Data!$H$2:$H$232)</f>
        <v>3</v>
      </c>
      <c s="27"/>
    </row>
    <row>
      <c r="B29" s="21" t="s">
        <v>409</v>
      </c>
      <c s="1" t="s">
        <v>454</v>
      </c>
      <c s="1"/>
      <c s="1"/>
      <c s="1"/>
      <c s="23">
        <f>SUMIF(Data!$F$2:$F$232,B29,Data!$H$2:$H$232)</f>
        <v>0</v>
      </c>
      <c s="1"/>
      <c s="29" t="s">
        <v>3</v>
      </c>
      <c s="1" t="s">
        <v>185</v>
      </c>
      <c s="1"/>
      <c s="7"/>
      <c s="1"/>
      <c s="23">
        <f>SUMIF(Data!$F$2:$F$232,I29,Data!$H$2:$H$232)</f>
        <v>0</v>
      </c>
      <c s="27"/>
    </row>
    <row>
      <c r="B30" s="21" t="s">
        <v>142</v>
      </c>
      <c s="1" t="s">
        <v>4</v>
      </c>
      <c s="1"/>
      <c s="1"/>
      <c s="1"/>
      <c s="23">
        <f>SUMIF(Data!$F$2:$F$232,B30,Data!$H$2:$H$232)</f>
        <v>0</v>
      </c>
      <c s="1"/>
      <c s="12"/>
      <c s="1"/>
      <c s="1"/>
      <c s="7"/>
      <c s="1"/>
      <c s="1"/>
      <c s="27"/>
    </row>
    <row ht="6.75" customHeight="1">
      <c r="B31" s="22"/>
      <c s="1"/>
      <c s="1"/>
      <c s="1"/>
      <c s="1"/>
      <c s="14"/>
      <c s="1"/>
      <c s="12"/>
      <c s="1"/>
      <c s="1"/>
      <c s="7"/>
      <c s="1"/>
      <c s="1"/>
      <c s="27"/>
    </row>
    <row ht="22.5" customHeight="1">
      <c r="B32" s="22"/>
      <c s="41" t="s">
        <v>187</v>
      </c>
      <c s="1"/>
      <c s="1"/>
      <c s="1"/>
      <c s="42">
        <f>SUM(G23:G30,N23:N29)</f>
        <v>166</v>
      </c>
      <c s="13" t="str">
        <f>IF(G32=G7,"OK","Check")</f>
        <v>OK</v>
      </c>
      <c s="12"/>
      <c s="4" t="str">
        <f>IF(H32="Check","The total number of incidents recorded in this part does not match the total number given in the first part of the incidents section.","")</f>
        <v/>
      </c>
      <c s="4"/>
      <c s="4"/>
      <c s="4"/>
      <c s="4"/>
      <c s="27"/>
    </row>
    <row ht="5.25" customHeight="1">
      <c r="B33" s="47"/>
      <c s="2"/>
      <c s="2"/>
      <c s="2"/>
      <c s="2"/>
      <c s="2"/>
      <c s="2"/>
      <c s="30"/>
      <c s="2"/>
      <c s="2"/>
      <c s="28"/>
      <c s="2"/>
      <c s="2"/>
      <c s="32"/>
    </row>
    <row ht="6" customHeight="1">
      <c r="B34" s="43"/>
      <c s="3"/>
      <c s="3"/>
      <c s="3"/>
      <c s="3"/>
      <c s="3"/>
      <c s="3"/>
      <c s="33"/>
      <c s="3"/>
      <c s="3"/>
      <c s="34"/>
      <c s="3"/>
      <c s="3"/>
      <c s="31"/>
    </row>
    <row ht="15.6">
      <c r="B35" s="22"/>
      <c s="24" t="s">
        <v>103</v>
      </c>
      <c s="1"/>
      <c s="1"/>
      <c s="1"/>
      <c s="1"/>
      <c s="1"/>
      <c s="12"/>
      <c s="1"/>
      <c s="1"/>
      <c s="7"/>
      <c s="1"/>
      <c s="1"/>
      <c s="27"/>
    </row>
    <row ht="5.25" customHeight="1">
      <c r="B36" s="22"/>
      <c s="69"/>
      <c s="1"/>
      <c s="1"/>
      <c s="1"/>
      <c s="1"/>
      <c s="1"/>
      <c s="12"/>
      <c s="1"/>
      <c s="1"/>
      <c s="7"/>
      <c s="1"/>
      <c s="1"/>
      <c s="27"/>
    </row>
    <row>
      <c r="B37" s="22"/>
      <c s="69"/>
      <c s="1"/>
      <c s="1"/>
      <c s="1"/>
      <c s="1" t="s">
        <v>207</v>
      </c>
      <c s="1"/>
      <c s="12"/>
      <c s="1" t="s">
        <v>507</v>
      </c>
      <c s="1"/>
      <c s="7"/>
      <c s="1"/>
      <c s="1" t="s">
        <v>188</v>
      </c>
      <c s="27"/>
    </row>
    <row ht="6" customHeight="1">
      <c r="B38" s="22"/>
      <c s="1"/>
      <c s="1"/>
      <c s="1"/>
      <c s="1"/>
      <c s="1"/>
      <c s="1"/>
      <c s="12"/>
      <c s="1"/>
      <c s="1"/>
      <c s="7"/>
      <c s="1"/>
      <c s="1"/>
      <c s="27"/>
    </row>
    <row>
      <c r="B39" s="21" t="s">
        <v>410</v>
      </c>
      <c s="1" t="s">
        <v>212</v>
      </c>
      <c s="1"/>
      <c s="1"/>
      <c s="1"/>
      <c s="23">
        <f>SUMIF(Data!$F$2:$F$232,B39,Data!$H$2:$H$232)</f>
        <v>0</v>
      </c>
      <c s="1"/>
      <c s="29" t="s">
        <v>5</v>
      </c>
      <c s="58">
        <f>VLOOKUP(I39,Data!$F:$H,3,FALSE)</f>
        <v>7</v>
      </c>
      <c s="1"/>
      <c s="7"/>
      <c s="1"/>
      <c s="40">
        <f t="shared" si="0" ref="N39:N43">G39*J39</f>
        <v>0</v>
      </c>
      <c s="27"/>
    </row>
    <row>
      <c r="B40" s="21" t="s">
        <v>143</v>
      </c>
      <c s="1" t="s">
        <v>378</v>
      </c>
      <c s="1"/>
      <c s="1"/>
      <c s="1"/>
      <c s="23">
        <f>SUMIF(Data!$F$2:$F$232,B40,Data!$H$2:$H$232)</f>
        <v>12</v>
      </c>
      <c s="1"/>
      <c s="29" t="s">
        <v>280</v>
      </c>
      <c s="58">
        <f>VLOOKUP(I40,Data!$F:$H,3,FALSE)</f>
        <v>29</v>
      </c>
      <c s="1"/>
      <c s="7"/>
      <c s="1"/>
      <c s="40">
        <f t="shared" si="0"/>
        <v>348</v>
      </c>
      <c s="27"/>
    </row>
    <row>
      <c r="B41" s="21" t="s">
        <v>411</v>
      </c>
      <c s="1" t="s">
        <v>144</v>
      </c>
      <c s="1"/>
      <c s="1"/>
      <c s="1"/>
      <c s="23">
        <f>SUMIF(Data!$F$2:$F$232,B41,Data!$H$2:$H$232)</f>
        <v>9</v>
      </c>
      <c s="1"/>
      <c s="29" t="s">
        <v>6</v>
      </c>
      <c s="58">
        <f>VLOOKUP(I41,Data!$F:$H,3,FALSE)</f>
        <v>29</v>
      </c>
      <c s="1"/>
      <c s="7"/>
      <c s="1"/>
      <c s="40">
        <f t="shared" si="0"/>
        <v>261</v>
      </c>
      <c s="27"/>
    </row>
    <row>
      <c r="B42" s="21" t="s">
        <v>145</v>
      </c>
      <c s="1" t="s">
        <v>77</v>
      </c>
      <c s="1"/>
      <c s="1"/>
      <c s="1"/>
      <c s="23">
        <f>SUMIF(Data!$F$2:$F$232,B42,Data!$H$2:$H$232)</f>
        <v>131</v>
      </c>
      <c s="1"/>
      <c s="29" t="s">
        <v>281</v>
      </c>
      <c s="58">
        <f>VLOOKUP(I42,Data!$F:$H,3,FALSE)</f>
        <v>56</v>
      </c>
      <c s="1"/>
      <c s="7"/>
      <c s="1"/>
      <c s="40">
        <f t="shared" si="0"/>
        <v>7336</v>
      </c>
      <c s="27"/>
    </row>
    <row>
      <c r="B43" s="21" t="s">
        <v>412</v>
      </c>
      <c s="1" t="s">
        <v>7</v>
      </c>
      <c s="1"/>
      <c s="1"/>
      <c s="1"/>
      <c s="23">
        <f>SUMIF(Data!$F$2:$F$232,B43,Data!$H$2:$H$232)</f>
        <v>14</v>
      </c>
      <c s="1"/>
      <c s="29" t="s">
        <v>8</v>
      </c>
      <c s="58">
        <f>VLOOKUP(I43,Data!$F:$H,3,FALSE)</f>
        <v>115</v>
      </c>
      <c s="1"/>
      <c s="7"/>
      <c s="1"/>
      <c s="40">
        <f t="shared" si="0"/>
        <v>1610</v>
      </c>
      <c s="27"/>
    </row>
    <row ht="45" customHeight="1">
      <c r="B44" s="21" t="s">
        <v>104</v>
      </c>
      <c s="1" t="s">
        <v>51</v>
      </c>
      <c s="1"/>
      <c s="1"/>
      <c s="1"/>
      <c s="23">
        <f>SUMIF(Data!$F$2:$F$232,B44,Data!$H$2:$H$232)</f>
        <v>0</v>
      </c>
      <c s="13" t="str">
        <f t="shared" si="1" ref="H44:H45">IF(OR(AND(G44=0,N44=0),AND(G44&gt;0,N44&gt;0)),"OK","Check")</f>
        <v>OK</v>
      </c>
      <c s="29" t="s">
        <v>247</v>
      </c>
      <c s="38" t="str">
        <f>IF(H44="Check", "If you have entered an incident or incidents against the tipper lorry load category, you should also enter the associated clearance costs.  If the clearance cost is £0.00, please provide a reason.","")</f>
        <v/>
      </c>
      <c s="38"/>
      <c s="38"/>
      <c s="70"/>
      <c s="40">
        <f>SUMIF(Data!$F$2:$F$232,I44,Data!$H$2:$H$232)</f>
        <v>0</v>
      </c>
      <c s="27"/>
    </row>
    <row ht="45" customHeight="1">
      <c r="B45" s="21" t="s">
        <v>379</v>
      </c>
      <c s="1" t="s">
        <v>282</v>
      </c>
      <c s="1"/>
      <c s="1"/>
      <c s="1"/>
      <c s="23">
        <f>SUMIF(Data!$F$2:$F$232,B45,Data!$H$2:$H$232)</f>
        <v>0</v>
      </c>
      <c s="13" t="str">
        <f t="shared" si="1"/>
        <v>OK</v>
      </c>
      <c s="29" t="s">
        <v>508</v>
      </c>
      <c s="38" t="str">
        <f>IF(H45="Check", "If you have entered an incident or incidents against the significant/multiple loads, you should also enter the associated clearance costs.  If the clearance cost is £0.00, please provide a reason.","")</f>
        <v/>
      </c>
      <c s="38"/>
      <c s="38"/>
      <c s="70"/>
      <c s="40">
        <f>SUMIF(Data!$F$2:$F$232,I45,Data!$H$2:$H$232)</f>
        <v>0</v>
      </c>
      <c s="27"/>
    </row>
    <row ht="6" customHeight="1">
      <c r="B46" s="22"/>
      <c s="1"/>
      <c s="1"/>
      <c s="1"/>
      <c s="1"/>
      <c s="1"/>
      <c s="1"/>
      <c s="12"/>
      <c s="1"/>
      <c s="1"/>
      <c s="7"/>
      <c s="1"/>
      <c s="14"/>
      <c s="27"/>
    </row>
    <row ht="35.25" customHeight="1">
      <c r="B47" s="22"/>
      <c s="41" t="s">
        <v>380</v>
      </c>
      <c s="1"/>
      <c s="1"/>
      <c s="1"/>
      <c s="42">
        <f>SUM(G39:G45)</f>
        <v>166</v>
      </c>
      <c s="13" t="str">
        <f>IF(G47&lt;=G7,"OK","Check")</f>
        <v>OK</v>
      </c>
      <c s="12"/>
      <c s="4" t="str">
        <f>IF(H47="Check",CONCATENATE("The total number of incidents in this section (", G47, ") cannot be more than the total number of incidents given in the first section of your return (", G7, ").  Please check these figures."), "")</f>
        <v/>
      </c>
      <c s="4"/>
      <c s="4"/>
      <c s="4"/>
      <c s="4"/>
      <c s="27"/>
    </row>
    <row ht="6.75" customHeight="1">
      <c r="B48" s="101"/>
      <c s="1"/>
      <c s="1"/>
      <c s="1"/>
      <c s="1"/>
      <c s="14"/>
      <c s="81"/>
      <c s="12"/>
      <c s="1"/>
      <c s="1"/>
      <c s="7"/>
      <c s="1"/>
      <c s="1"/>
      <c s="27"/>
    </row>
    <row>
      <c r="B49" s="101"/>
      <c s="1"/>
      <c s="1"/>
      <c s="1"/>
      <c s="1"/>
      <c s="14"/>
      <c s="81"/>
      <c s="12"/>
      <c s="1"/>
      <c s="1"/>
      <c s="7"/>
      <c s="57" t="s">
        <v>323</v>
      </c>
      <c s="40">
        <f>SUM(N39:N45)</f>
        <v>9555</v>
      </c>
      <c s="27"/>
    </row>
    <row ht="5.25" customHeight="1">
      <c r="B50" s="60"/>
      <c s="2"/>
      <c s="2"/>
      <c s="2"/>
      <c s="2"/>
      <c s="2"/>
      <c s="2"/>
      <c s="30"/>
      <c s="2"/>
      <c s="2"/>
      <c s="28"/>
      <c s="2"/>
      <c s="2"/>
      <c s="32"/>
    </row>
    <row>
      <c r="L51" s="7"/>
      <c s="57"/>
      <c s="14"/>
    </row>
    <row ht="15.6">
      <c r="B52" s="9" t="s">
        <v>324</v>
      </c>
      <c s="9"/>
      <c s="9"/>
      <c s="9"/>
      <c s="9"/>
      <c s="9"/>
      <c s="9"/>
      <c s="9"/>
      <c s="9"/>
      <c s="9"/>
      <c s="78"/>
      <c s="9"/>
      <c s="9"/>
      <c s="68"/>
      <c s="76"/>
    </row>
    <row ht="4.5" customHeight="1">
      <c r="B53" s="64"/>
      <c s="3"/>
      <c s="3"/>
      <c s="3"/>
      <c s="3"/>
      <c s="3"/>
      <c s="3"/>
      <c s="33"/>
      <c s="3"/>
      <c s="3"/>
      <c s="34"/>
      <c s="3"/>
      <c s="3"/>
      <c s="31"/>
    </row>
    <row ht="15.6">
      <c r="B54" s="22"/>
      <c s="24" t="s">
        <v>509</v>
      </c>
      <c s="1"/>
      <c s="1"/>
      <c s="1"/>
      <c s="1"/>
      <c s="1"/>
      <c s="12"/>
      <c s="1"/>
      <c s="1"/>
      <c s="7"/>
      <c s="1"/>
      <c s="1"/>
      <c s="27"/>
    </row>
    <row ht="5.25" customHeight="1">
      <c r="B55" s="22"/>
      <c s="1"/>
      <c s="1"/>
      <c s="1"/>
      <c s="1"/>
      <c s="1"/>
      <c s="1"/>
      <c s="12"/>
      <c s="1"/>
      <c s="1"/>
      <c s="7"/>
      <c s="1"/>
      <c s="1"/>
      <c s="27"/>
    </row>
    <row>
      <c r="B56" s="22"/>
      <c s="1" t="s">
        <v>446</v>
      </c>
      <c s="1"/>
      <c s="1"/>
      <c r="G56" s="95" t="str">
        <f>IF(H56=1,"ü","")</f>
        <v/>
      </c>
      <c s="12">
        <f>SUMIF(Data!$F$2:$F$232,I56,Data!$H$2:$H$232)</f>
        <v>0</v>
      </c>
      <c s="12" t="s">
        <v>477</v>
      </c>
      <c s="1"/>
      <c s="1"/>
      <c s="7"/>
      <c s="1"/>
      <c s="1"/>
      <c s="27"/>
    </row>
    <row ht="5.25" customHeight="1">
      <c r="B57" s="22"/>
      <c s="1"/>
      <c s="1"/>
      <c s="1"/>
      <c s="1"/>
      <c s="1"/>
      <c s="1"/>
      <c s="12"/>
      <c s="1"/>
      <c s="1"/>
      <c s="7"/>
      <c s="1"/>
      <c s="1"/>
      <c s="27"/>
    </row>
    <row>
      <c r="B58" s="22"/>
      <c s="1"/>
      <c s="1"/>
      <c s="1"/>
      <c s="1"/>
      <c s="1" t="s">
        <v>372</v>
      </c>
      <c s="1"/>
      <c s="12"/>
      <c s="1" t="s">
        <v>507</v>
      </c>
      <c s="1"/>
      <c s="7"/>
      <c s="1"/>
      <c s="1" t="s">
        <v>188</v>
      </c>
      <c s="27"/>
    </row>
    <row ht="6" customHeight="1">
      <c r="B59" s="22"/>
      <c s="1"/>
      <c s="1"/>
      <c s="1"/>
      <c s="1"/>
      <c s="1"/>
      <c s="1"/>
      <c s="12"/>
      <c s="1"/>
      <c s="1"/>
      <c s="7"/>
      <c s="1"/>
      <c s="1"/>
      <c s="27"/>
    </row>
    <row>
      <c r="B60" s="21" t="s">
        <v>248</v>
      </c>
      <c s="1" t="s">
        <v>354</v>
      </c>
      <c s="1"/>
      <c s="1"/>
      <c s="1"/>
      <c s="23">
        <f>SUMIF(Data!$F$2:$F$232,B60,Data!$H$2:$H$232)</f>
        <v>13</v>
      </c>
      <c s="1"/>
      <c s="29" t="s">
        <v>413</v>
      </c>
      <c s="58">
        <f>VLOOKUP(I60,Data!$F:$H,3,FALSE)</f>
        <v>33</v>
      </c>
      <c s="1"/>
      <c s="7"/>
      <c s="1"/>
      <c s="40">
        <f t="shared" si="2" ref="N60:N70">G60*J60</f>
        <v>429</v>
      </c>
      <c s="27"/>
    </row>
    <row>
      <c r="B61" s="21" t="s">
        <v>510</v>
      </c>
      <c s="1" t="s">
        <v>325</v>
      </c>
      <c s="1"/>
      <c s="1"/>
      <c s="1"/>
      <c s="23">
        <f>SUMIF(Data!$F$2:$F$232,B61,Data!$H$2:$H$232)</f>
        <v>1</v>
      </c>
      <c s="1"/>
      <c s="29" t="s">
        <v>146</v>
      </c>
      <c s="58">
        <f>VLOOKUP(I61,Data!$F:$H,3,FALSE)</f>
        <v>33</v>
      </c>
      <c s="1"/>
      <c s="7"/>
      <c s="1"/>
      <c s="40">
        <f t="shared" si="2"/>
        <v>33</v>
      </c>
      <c s="27"/>
    </row>
    <row>
      <c r="B62" s="21" t="s">
        <v>249</v>
      </c>
      <c s="1" t="s">
        <v>78</v>
      </c>
      <c s="1"/>
      <c s="1"/>
      <c s="1"/>
      <c s="23">
        <f>SUMIF(Data!$F$2:$F$232,B62,Data!$H$2:$H$232)</f>
        <v>1</v>
      </c>
      <c s="1"/>
      <c s="29" t="s">
        <v>414</v>
      </c>
      <c s="58">
        <f>VLOOKUP(I62,Data!$F:$H,3,FALSE)</f>
        <v>33</v>
      </c>
      <c s="1"/>
      <c s="7"/>
      <c s="1"/>
      <c s="40">
        <f t="shared" si="2"/>
        <v>33</v>
      </c>
      <c s="27"/>
    </row>
    <row ht="51.75" customHeight="1">
      <c r="B63" s="21" t="s">
        <v>203</v>
      </c>
      <c s="39" t="s">
        <v>100</v>
      </c>
      <c s="39"/>
      <c s="39"/>
      <c s="117"/>
      <c s="42">
        <f>SUMIF(Data!$F$2:$F$232,B63,Data!$H$2:$H$232)</f>
        <v>0</v>
      </c>
      <c s="1"/>
      <c s="29" t="s">
        <v>340</v>
      </c>
      <c s="89">
        <f>VLOOKUP(I63,Data!$F:$H,3,FALSE)</f>
        <v>33</v>
      </c>
      <c s="1"/>
      <c s="7"/>
      <c s="1"/>
      <c s="119">
        <f t="shared" si="2"/>
        <v>0</v>
      </c>
      <c s="27"/>
    </row>
    <row ht="38.4" customHeight="1">
      <c r="B64" s="21" t="s">
        <v>478</v>
      </c>
      <c s="39" t="s">
        <v>101</v>
      </c>
      <c s="39"/>
      <c s="39"/>
      <c s="117"/>
      <c s="42">
        <f>SUMIF(Data!$F$2:$F$232,B64,Data!$H$2:$H$232)</f>
        <v>0</v>
      </c>
      <c s="1"/>
      <c s="29" t="s">
        <v>67</v>
      </c>
      <c s="89">
        <f>VLOOKUP(I64,Data!$F:$H,3,FALSE)</f>
        <v>33</v>
      </c>
      <c s="1"/>
      <c s="7"/>
      <c s="1"/>
      <c s="119">
        <f t="shared" si="2"/>
        <v>0</v>
      </c>
      <c s="27"/>
    </row>
    <row ht="52.5" customHeight="1">
      <c r="B65" s="21" t="s">
        <v>476</v>
      </c>
      <c s="39" t="s">
        <v>270</v>
      </c>
      <c s="39"/>
      <c s="39"/>
      <c s="117"/>
      <c s="42">
        <f>SUMIF(Data!$F$2:$F$232,B65,Data!$H$2:$H$232)</f>
        <v>0</v>
      </c>
      <c s="1"/>
      <c s="29" t="s">
        <v>66</v>
      </c>
      <c s="89">
        <f>VLOOKUP(I65,Data!$F:$H,3,FALSE)</f>
        <v>33</v>
      </c>
      <c s="1"/>
      <c s="7"/>
      <c s="1"/>
      <c s="119">
        <f t="shared" si="2"/>
        <v>0</v>
      </c>
      <c s="27"/>
    </row>
    <row ht="19.5" customHeight="1">
      <c r="B66" s="21" t="s">
        <v>204</v>
      </c>
      <c s="39" t="s">
        <v>39</v>
      </c>
      <c s="39"/>
      <c s="39"/>
      <c s="1"/>
      <c s="23">
        <f>SUMIF(Data!$F$2:$F$232,B66,Data!$H$2:$H$232)</f>
        <v>0</v>
      </c>
      <c s="1"/>
      <c s="29" t="s">
        <v>341</v>
      </c>
      <c s="58">
        <f>VLOOKUP(I66,Data!$F:$H,3,FALSE)</f>
        <v>33</v>
      </c>
      <c s="1"/>
      <c s="7"/>
      <c s="1"/>
      <c s="40">
        <f t="shared" si="2"/>
        <v>0</v>
      </c>
      <c s="27"/>
    </row>
    <row>
      <c r="B67" s="21" t="s">
        <v>283</v>
      </c>
      <c s="1" t="s">
        <v>355</v>
      </c>
      <c s="1"/>
      <c s="1"/>
      <c s="1"/>
      <c s="23">
        <f>SUMIF(Data!$F$2:$F$232,B67,Data!$H$2:$H$232)</f>
        <v>0</v>
      </c>
      <c s="1"/>
      <c s="29" t="s">
        <v>415</v>
      </c>
      <c s="58">
        <f>VLOOKUP(I67,Data!$F:$H,3,FALSE)</f>
        <v>33</v>
      </c>
      <c s="1"/>
      <c s="7"/>
      <c s="1"/>
      <c s="40">
        <f t="shared" si="2"/>
        <v>0</v>
      </c>
      <c s="27"/>
    </row>
    <row>
      <c r="B68" s="21" t="s">
        <v>10</v>
      </c>
      <c s="1" t="s">
        <v>511</v>
      </c>
      <c s="1"/>
      <c s="1"/>
      <c s="1"/>
      <c s="23">
        <f>SUMIF(Data!$F$2:$F$232,B68,Data!$H$2:$H$232)</f>
        <v>0</v>
      </c>
      <c s="1"/>
      <c s="29" t="s">
        <v>147</v>
      </c>
      <c s="58">
        <f>VLOOKUP(I68,Data!$F:$H,3,FALSE)</f>
        <v>324</v>
      </c>
      <c s="1"/>
      <c s="7"/>
      <c s="1"/>
      <c s="40">
        <f t="shared" si="2"/>
        <v>0</v>
      </c>
      <c s="27"/>
    </row>
    <row>
      <c r="B69" s="21" t="s">
        <v>284</v>
      </c>
      <c s="1" t="s">
        <v>381</v>
      </c>
      <c s="1"/>
      <c s="1"/>
      <c s="1"/>
      <c s="23">
        <f>SUMIF(Data!$F$2:$F$232,B69,Data!$H$2:$H$232)</f>
        <v>0</v>
      </c>
      <c s="13" t="str">
        <f>IF(G69&lt;=10,"OK","Check")</f>
        <v>OK</v>
      </c>
      <c s="29" t="s">
        <v>416</v>
      </c>
      <c s="58">
        <f>VLOOKUP(I69,Data!$F:$H,3,FALSE)</f>
        <v>33</v>
      </c>
      <c s="1"/>
      <c s="7"/>
      <c s="1"/>
      <c s="40">
        <f t="shared" si="2"/>
        <v>0</v>
      </c>
      <c s="27"/>
    </row>
    <row>
      <c r="B70" s="21" t="s">
        <v>11</v>
      </c>
      <c s="1" t="s">
        <v>502</v>
      </c>
      <c s="1"/>
      <c s="1"/>
      <c s="1"/>
      <c s="23">
        <f>SUMIF(Data!$F$2:$F$232,B70,Data!$H$2:$H$232)</f>
        <v>0</v>
      </c>
      <c s="1"/>
      <c s="29" t="s">
        <v>148</v>
      </c>
      <c s="58">
        <f>VLOOKUP(I70,Data!$F:$H,3,FALSE)</f>
        <v>33</v>
      </c>
      <c s="1"/>
      <c s="7"/>
      <c s="1"/>
      <c s="40">
        <f t="shared" si="2"/>
        <v>0</v>
      </c>
      <c s="27"/>
    </row>
    <row ht="45" customHeight="1">
      <c r="B71" s="21" t="s">
        <v>286</v>
      </c>
      <c s="1" t="s">
        <v>287</v>
      </c>
      <c s="1"/>
      <c s="1"/>
      <c s="1"/>
      <c s="23">
        <f>SUMIF(Data!$F$2:$F$232,B71,Data!$H$2:$H$232)</f>
        <v>0</v>
      </c>
      <c s="13" t="str">
        <f t="shared" si="3" ref="H71:H72">IF(OR(AND(G71=0,N71=0),AND(G71&gt;0,N71&gt;0)),"OK","Check")</f>
        <v>OK</v>
      </c>
      <c s="29" t="s">
        <v>417</v>
      </c>
      <c s="38" t="str">
        <f>IF(H71="Check", "If you have entered actions for the number of prosecutions, you should also enter the associated costs relating to these prosecutions.","")</f>
        <v/>
      </c>
      <c s="38"/>
      <c s="38"/>
      <c s="70"/>
      <c s="40">
        <f>SUMIF(Data!$F$2:$F$232,I71,Data!$H$2:$H$232)</f>
        <v>0</v>
      </c>
      <c s="27"/>
    </row>
    <row ht="45" customHeight="1">
      <c r="B72" s="21" t="s">
        <v>487</v>
      </c>
      <c s="1" t="s">
        <v>250</v>
      </c>
      <c s="1"/>
      <c s="1"/>
      <c s="1"/>
      <c s="23">
        <f>SUMIF(Data!$F$2:$F$232,B72,Data!$H$2:$H$232)</f>
        <v>0</v>
      </c>
      <c s="13" t="str">
        <f t="shared" si="3"/>
        <v>OK</v>
      </c>
      <c s="29" t="s">
        <v>79</v>
      </c>
      <c s="38" t="str">
        <f>IF(H72="Check", "If you have entered actions for the number of injunctions, you should also enter the associated costs relating to these injunctions.","")</f>
        <v/>
      </c>
      <c s="38"/>
      <c s="38"/>
      <c s="70"/>
      <c s="40">
        <f>SUMIF(Data!$F$2:$F$232,I72,Data!$H$2:$H$232)</f>
        <v>0</v>
      </c>
      <c s="27"/>
    </row>
    <row>
      <c r="B73" s="21"/>
      <c s="116"/>
      <c s="1"/>
      <c s="1"/>
      <c s="1"/>
      <c r="H73" s="1"/>
      <c s="29"/>
      <c s="126"/>
      <c s="1"/>
      <c s="7"/>
      <c s="1"/>
      <c s="14"/>
      <c s="27"/>
    </row>
    <row>
      <c s="50"/>
      <c s="21"/>
      <c s="125" t="str">
        <f>IF(H69="Check","The number of vehicles seized is high. If you wish to provide any further information about this figure please do so in the Comments box of the data entry section of your online return.","")</f>
        <v/>
      </c>
      <c s="7"/>
      <c s="7"/>
      <c s="7"/>
      <c s="71"/>
      <c s="7"/>
      <c s="29"/>
      <c s="121"/>
      <c s="7"/>
      <c s="7"/>
      <c s="7"/>
      <c s="71"/>
      <c s="88"/>
      <c s="111"/>
      <c s="50"/>
    </row>
    <row ht="15" customHeight="1">
      <c r="B75" s="22"/>
      <c s="125"/>
      <c s="1"/>
      <c s="1"/>
      <c s="1"/>
      <c s="1"/>
      <c s="1"/>
      <c s="12"/>
      <c s="1"/>
      <c s="1"/>
      <c s="7"/>
      <c s="57" t="s">
        <v>323</v>
      </c>
      <c s="40">
        <f>SUM(N60:N72)</f>
        <v>495</v>
      </c>
      <c s="27"/>
    </row>
    <row ht="46.5" customHeight="1">
      <c r="B76" s="22"/>
      <c s="13" t="str">
        <f>IF(G7=0, "CHECK", IF(G60/G7&gt;1.1,"CHECK","OK"))</f>
        <v>OK</v>
      </c>
      <c s="1"/>
      <c s="19" t="str">
        <f>IF(C76="Check","The total number of investigations ("&amp;G60&amp;")  is more than 10% greater than the total number of incidents recorded ("&amp;G7&amp;").  We would not usually expect this to be the case.  If you are able to provide any further information about this figure please do so in the Comments box of the data entry section of your online return.","")</f>
        <v/>
      </c>
      <c s="11"/>
      <c s="11"/>
      <c s="11"/>
      <c s="11"/>
      <c s="11"/>
      <c s="11"/>
      <c s="7"/>
      <c s="1"/>
      <c s="1"/>
      <c s="27"/>
    </row>
    <row>
      <c r="B77" s="22"/>
      <c s="1"/>
      <c s="1"/>
      <c s="1"/>
      <c s="1"/>
      <c s="1"/>
      <c s="1"/>
      <c s="12"/>
      <c s="1"/>
      <c s="1"/>
      <c s="7"/>
      <c r="O77" s="27"/>
    </row>
    <row ht="5.25" customHeight="1">
      <c r="B78" s="47"/>
      <c s="28"/>
      <c s="2"/>
      <c s="2"/>
      <c s="2"/>
      <c s="2"/>
      <c s="2"/>
      <c s="30"/>
      <c s="2"/>
      <c s="2"/>
      <c s="28"/>
      <c s="2"/>
      <c s="2"/>
      <c s="32"/>
    </row>
    <row ht="4.5" customHeight="1">
      <c r="B79" s="43"/>
      <c s="3"/>
      <c s="3"/>
      <c s="3"/>
      <c s="3"/>
      <c s="3"/>
      <c s="3"/>
      <c s="33"/>
      <c s="3"/>
      <c s="3"/>
      <c s="34"/>
      <c s="3"/>
      <c s="3"/>
      <c s="31"/>
    </row>
    <row ht="15.6">
      <c r="B80" s="22"/>
      <c s="24" t="s">
        <v>288</v>
      </c>
      <c s="1"/>
      <c s="1"/>
      <c s="1"/>
      <c s="1"/>
      <c s="1"/>
      <c s="12"/>
      <c s="1"/>
      <c s="1"/>
      <c s="7"/>
      <c s="1"/>
      <c s="1"/>
      <c s="27"/>
    </row>
    <row ht="5.25" customHeight="1">
      <c r="B81" s="22"/>
      <c s="1"/>
      <c s="1"/>
      <c s="1"/>
      <c s="1"/>
      <c s="1"/>
      <c s="1"/>
      <c s="12"/>
      <c s="1"/>
      <c s="1"/>
      <c s="7"/>
      <c s="1"/>
      <c s="1"/>
      <c s="27"/>
    </row>
    <row>
      <c r="B82" s="21" t="s">
        <v>213</v>
      </c>
      <c s="1" t="s">
        <v>12</v>
      </c>
      <c s="1"/>
      <c s="1"/>
      <c s="1"/>
      <c s="23">
        <f>SUMIF(Data!$F$2:$F$232,B82,Data!$H$2:$H$232)</f>
        <v>0</v>
      </c>
      <c s="1"/>
      <c s="29" t="s">
        <v>356</v>
      </c>
      <c s="1" t="s">
        <v>52</v>
      </c>
      <c s="1"/>
      <c s="7"/>
      <c s="1"/>
      <c s="23">
        <f>SUMIF(Data!$F$2:$F$232,I82,Data!$H$2:$H$232)</f>
        <v>0</v>
      </c>
      <c s="27"/>
    </row>
    <row>
      <c r="B83" s="21" t="s">
        <v>488</v>
      </c>
      <c s="1" t="s">
        <v>251</v>
      </c>
      <c s="1"/>
      <c s="1"/>
      <c s="1"/>
      <c s="23">
        <f>SUMIF(Data!$F$2:$F$232,B83,Data!$H$2:$H$232)</f>
        <v>0</v>
      </c>
      <c s="1"/>
      <c s="29" t="s">
        <v>80</v>
      </c>
      <c s="1" t="s">
        <v>289</v>
      </c>
      <c s="1"/>
      <c s="7"/>
      <c s="1"/>
      <c s="23">
        <f>SUMIF(Data!$F$2:$F$232,I83,Data!$H$2:$H$232)</f>
        <v>0</v>
      </c>
      <c s="27"/>
    </row>
    <row>
      <c r="B84" s="21" t="s">
        <v>214</v>
      </c>
      <c s="1" t="s">
        <v>81</v>
      </c>
      <c s="1"/>
      <c s="1"/>
      <c s="1"/>
      <c s="23">
        <f>SUMIF(Data!$F$2:$F$232,B84,Data!$H$2:$H$232)</f>
        <v>0</v>
      </c>
      <c s="1"/>
      <c s="29" t="s">
        <v>357</v>
      </c>
      <c s="1" t="s">
        <v>215</v>
      </c>
      <c s="1"/>
      <c s="7"/>
      <c s="1"/>
      <c s="23">
        <f>SUMIF(Data!$F$2:$F$232,I84,Data!$H$2:$H$232)</f>
        <v>0</v>
      </c>
      <c s="27"/>
    </row>
    <row>
      <c r="B85" s="21" t="s">
        <v>489</v>
      </c>
      <c s="39" t="s">
        <v>513</v>
      </c>
      <c s="39"/>
      <c s="39"/>
      <c s="1"/>
      <c s="42">
        <f>SUMIF(Data!$F$2:$F$232,B85,Data!$H$2:$H$232)</f>
        <v>0</v>
      </c>
      <c s="1"/>
      <c s="12"/>
      <c s="1"/>
      <c s="1"/>
      <c s="7"/>
      <c s="1"/>
      <c s="1"/>
      <c s="27"/>
    </row>
    <row ht="6.75" customHeight="1">
      <c r="B86" s="21"/>
      <c s="39"/>
      <c s="39"/>
      <c s="39"/>
      <c s="1"/>
      <c s="14"/>
      <c s="1"/>
      <c s="12"/>
      <c s="1"/>
      <c s="1"/>
      <c s="7"/>
      <c s="1"/>
      <c s="1"/>
      <c s="27"/>
    </row>
    <row ht="35.25" customHeight="1">
      <c r="B87" s="21"/>
      <c s="13" t="str">
        <f>IF(SUM(G82:G84,N82:N84)=G71,"OK","CHECK")</f>
        <v>OK</v>
      </c>
      <c s="1"/>
      <c s="19" t="str">
        <f>IF(C87="Check","The total number of prosecution outcomes (excluding paid fixed penalty notices) is different from the number of prosecutions recorded in the "&amp;""""&amp;"Actions Taken"&amp;""""&amp;" section above.  If you are able to provide any further information about this figure please do so in the Comments box of the data entry section of your online return.","")</f>
        <v/>
      </c>
      <c s="11"/>
      <c s="11"/>
      <c s="11"/>
      <c s="11"/>
      <c s="11"/>
      <c s="11"/>
      <c s="11"/>
      <c s="11"/>
      <c s="11"/>
      <c s="27"/>
    </row>
    <row ht="5.25" customHeight="1">
      <c r="B88" s="47"/>
      <c s="2"/>
      <c s="2"/>
      <c s="2"/>
      <c s="2"/>
      <c s="2"/>
      <c s="2"/>
      <c s="30"/>
      <c s="2"/>
      <c s="2"/>
      <c s="28"/>
      <c s="2"/>
      <c s="2"/>
      <c s="32"/>
    </row>
    <row ht="5.25" customHeight="1">
      <c r="B89" s="43"/>
      <c s="3"/>
      <c s="3"/>
      <c s="3"/>
      <c s="3"/>
      <c s="3"/>
      <c s="3"/>
      <c s="33"/>
      <c s="3"/>
      <c s="3"/>
      <c s="34"/>
      <c s="3"/>
      <c s="3"/>
      <c s="31"/>
    </row>
    <row ht="15.6">
      <c r="B90" s="22"/>
      <c s="24" t="s">
        <v>14</v>
      </c>
      <c s="1"/>
      <c s="1"/>
      <c s="1"/>
      <c s="1"/>
      <c s="1"/>
      <c s="12"/>
      <c s="1"/>
      <c s="1"/>
      <c s="7"/>
      <c s="1"/>
      <c s="1"/>
      <c s="27"/>
      <c r="Q90" s="46" t="s">
        <v>474</v>
      </c>
      <c s="46">
        <f>0*G92+51*N92+201*G93+501*N93+1001*G94+5001*N94+20001*G95+50001*N95</f>
        <v>0</v>
      </c>
    </row>
    <row>
      <c r="B91" s="22"/>
      <c s="1"/>
      <c s="1"/>
      <c s="1"/>
      <c s="1"/>
      <c s="1"/>
      <c s="1"/>
      <c s="12"/>
      <c s="1"/>
      <c s="1"/>
      <c s="7"/>
      <c s="1"/>
      <c s="1"/>
      <c s="27"/>
      <c r="Q91" s="46" t="s">
        <v>236</v>
      </c>
      <c s="46">
        <f>IF(N95&lt;&gt;0, "Unknown", 50*G92+200*N92+500*G93+1000*N93+5000*G94+20000*N94+50000*G95)</f>
        <v>0</v>
      </c>
    </row>
    <row>
      <c r="B92" s="21" t="s">
        <v>216</v>
      </c>
      <c s="1" t="s">
        <v>326</v>
      </c>
      <c s="1"/>
      <c s="1"/>
      <c s="1"/>
      <c s="23">
        <f>SUMIF(Data!$F$2:$F$232,B92,Data!$H$2:$H$232)</f>
        <v>0</v>
      </c>
      <c s="1"/>
      <c s="29" t="s">
        <v>382</v>
      </c>
      <c s="1" t="s">
        <v>455</v>
      </c>
      <c s="1"/>
      <c s="7"/>
      <c s="1"/>
      <c s="23">
        <f>SUMIF(Data!$F$2:$F$232,I92,Data!$H$2:$H$232)</f>
        <v>0</v>
      </c>
      <c s="27"/>
    </row>
    <row>
      <c r="B93" s="21" t="s">
        <v>490</v>
      </c>
      <c s="1" t="s">
        <v>358</v>
      </c>
      <c s="1"/>
      <c s="1"/>
      <c s="1"/>
      <c s="23">
        <f>SUMIF(Data!$F$2:$F$232,B93,Data!$H$2:$H$232)</f>
        <v>0</v>
      </c>
      <c s="1"/>
      <c s="29" t="s">
        <v>106</v>
      </c>
      <c s="1" t="s">
        <v>383</v>
      </c>
      <c s="1"/>
      <c s="7"/>
      <c s="1"/>
      <c s="23">
        <f>SUMIF(Data!$F$2:$F$232,I93,Data!$H$2:$H$232)</f>
        <v>0</v>
      </c>
      <c s="27"/>
    </row>
    <row>
      <c r="B94" s="21" t="s">
        <v>217</v>
      </c>
      <c s="1" t="s">
        <v>384</v>
      </c>
      <c s="1"/>
      <c s="1"/>
      <c s="1"/>
      <c s="23">
        <f>SUMIF(Data!$F$2:$F$232,B94,Data!$H$2:$H$232)</f>
        <v>0</v>
      </c>
      <c s="1"/>
      <c s="29" t="s">
        <v>385</v>
      </c>
      <c s="1" t="s">
        <v>252</v>
      </c>
      <c s="1"/>
      <c s="7"/>
      <c s="1"/>
      <c s="23">
        <f>SUMIF(Data!$F$2:$F$232,I94,Data!$H$2:$H$232)</f>
        <v>0</v>
      </c>
      <c s="27"/>
      <c r="Q94" s="74"/>
      <c s="74"/>
    </row>
    <row>
      <c r="B95" s="21" t="s">
        <v>512</v>
      </c>
      <c s="1" t="s">
        <v>218</v>
      </c>
      <c s="1"/>
      <c s="1"/>
      <c s="1"/>
      <c s="23">
        <f>SUMIF(Data!$F$2:$F$232,B95,Data!$H$2:$H$232)</f>
        <v>0</v>
      </c>
      <c s="1"/>
      <c s="29" t="s">
        <v>107</v>
      </c>
      <c s="1" t="s">
        <v>13</v>
      </c>
      <c s="1"/>
      <c s="7"/>
      <c s="1"/>
      <c s="23">
        <f>SUMIF(Data!$F$2:$F$232,I95,Data!$H$2:$H$232)</f>
        <v>0</v>
      </c>
      <c s="27"/>
      <c r="Q95" s="74"/>
      <c s="74"/>
    </row>
    <row ht="7.5" customHeight="1">
      <c r="B96" s="22"/>
      <c s="1"/>
      <c s="1"/>
      <c s="1"/>
      <c s="1"/>
      <c s="1"/>
      <c s="1"/>
      <c s="29"/>
      <c s="1"/>
      <c s="1"/>
      <c s="7"/>
      <c s="1"/>
      <c s="84"/>
      <c s="27"/>
      <c r="Q96" s="74"/>
      <c s="74"/>
    </row>
    <row>
      <c r="B97" s="22"/>
      <c s="1"/>
      <c s="1"/>
      <c s="1"/>
      <c s="1"/>
      <c s="1"/>
      <c s="1"/>
      <c s="29" t="s">
        <v>253</v>
      </c>
      <c s="1" t="s">
        <v>219</v>
      </c>
      <c s="1"/>
      <c s="7"/>
      <c s="1"/>
      <c s="40">
        <f>SUMIF(Data!$F$2:$F$232,I97,Data!$H$2:$H$232)</f>
        <v>0</v>
      </c>
      <c s="27"/>
    </row>
    <row ht="6" customHeight="1">
      <c r="B98" s="22"/>
      <c s="1"/>
      <c s="1"/>
      <c s="1"/>
      <c s="1"/>
      <c s="1"/>
      <c s="1"/>
      <c s="29"/>
      <c s="1"/>
      <c s="1"/>
      <c s="7"/>
      <c s="1"/>
      <c s="14"/>
      <c s="27"/>
    </row>
    <row ht="24" customHeight="1">
      <c r="B99" s="22"/>
      <c s="72" t="str">
        <f>IF(N97&gt;=R90, "OK", "CHECK")</f>
        <v>OK</v>
      </c>
      <c s="66"/>
      <c s="8" t="str">
        <f>IF(C99="Check","The " &amp; """" &amp; "Total fines this period (£)" &amp; """" &amp; " is lower than the minimum total (" &amp;TEXT(R90, "£#,###")&amp;") which results from the number of fines reported in the different levels in this section.  Please check these figures.  ","")</f>
        <v/>
      </c>
      <c s="8"/>
      <c s="8"/>
      <c s="8"/>
      <c s="8"/>
      <c s="8"/>
      <c s="8"/>
      <c s="8"/>
      <c s="11"/>
      <c s="11"/>
      <c s="27"/>
    </row>
    <row ht="6" customHeight="1">
      <c r="B100" s="22"/>
      <c s="26"/>
      <c s="26"/>
      <c s="26"/>
      <c s="26"/>
      <c s="26"/>
      <c s="26"/>
      <c s="86"/>
      <c s="26"/>
      <c s="26"/>
      <c s="26"/>
      <c s="1"/>
      <c s="14"/>
      <c s="27"/>
    </row>
    <row ht="24" customHeight="1">
      <c r="B101" s="22"/>
      <c s="72" t="str">
        <f>IF(N95=0, "OK", IF(N97&lt;=R91, "OK", "CHECK"))</f>
        <v>OK</v>
      </c>
      <c s="66"/>
      <c s="8" t="str">
        <f>IF(C101="Check","The " &amp; """" &amp; "Total fines this period (£)" &amp; """" &amp; " is higher than the maximum total (" &amp;TEXT(R91, "£#,###")&amp;") which results from the number of fines reported in the different levels in this section.  Please check these figures.  ","")</f>
        <v/>
      </c>
      <c s="8"/>
      <c s="8"/>
      <c s="8"/>
      <c s="8"/>
      <c s="8"/>
      <c s="8"/>
      <c s="8"/>
      <c s="11"/>
      <c s="11"/>
      <c s="27"/>
    </row>
    <row ht="6" customHeight="1">
      <c r="B102" s="22"/>
      <c s="1"/>
      <c s="1"/>
      <c s="1"/>
      <c s="1"/>
      <c s="1"/>
      <c s="1"/>
      <c s="29"/>
      <c s="1"/>
      <c s="1"/>
      <c s="7"/>
      <c s="1"/>
      <c s="14"/>
      <c s="27"/>
    </row>
    <row ht="24" customHeight="1">
      <c r="B103" s="22"/>
      <c s="13" t="str">
        <f>IF(AND(SUM(G92:G95,N92:N95,N97)&gt;0.1,SUM(G92:G95,N92:N95)=N97),"CHECK","OK")</f>
        <v>OK</v>
      </c>
      <c s="1"/>
      <c s="8" t="str">
        <f>IF(C103="Check","The total value of fines this period (£) has been reported as the same as the number of fines made. The 'Total fines this period (£)' box should contain the cost of the fines rather than the number of fines made.","")</f>
        <v/>
      </c>
      <c s="8"/>
      <c s="8"/>
      <c s="8"/>
      <c s="8"/>
      <c s="8"/>
      <c s="8"/>
      <c s="8"/>
      <c s="11"/>
      <c s="11"/>
      <c s="27"/>
    </row>
    <row ht="6" customHeight="1">
      <c r="B104" s="22"/>
      <c s="1"/>
      <c s="1"/>
      <c s="1"/>
      <c s="1"/>
      <c s="1"/>
      <c s="1"/>
      <c s="29"/>
      <c s="1"/>
      <c s="1"/>
      <c s="7"/>
      <c s="1"/>
      <c s="14"/>
      <c s="27"/>
    </row>
    <row ht="24" customHeight="1">
      <c r="B105" s="22"/>
      <c s="13" t="str">
        <f>IF(AND(SUM(G92:G95,N92:N95)=0,N97&gt;0),"CHECK","OK")</f>
        <v>OK</v>
      </c>
      <c s="1"/>
      <c s="19" t="str">
        <f>IF(C105="Check","A value of fines this period (£"&amp;N97 &amp;") has been recorded. "&amp;"However the number of fines by level recorded is 0? "&amp;"We would expect at least one fine to be recorded by level in order for a monetary value to be recorded.","")</f>
        <v/>
      </c>
      <c s="19"/>
      <c s="19"/>
      <c s="19"/>
      <c s="19"/>
      <c s="19"/>
      <c s="19"/>
      <c s="19"/>
      <c s="19"/>
      <c s="19"/>
      <c s="27"/>
    </row>
    <row ht="4.5" customHeight="1">
      <c r="B106" s="60"/>
      <c s="2"/>
      <c s="2"/>
      <c s="2"/>
      <c s="2"/>
      <c s="2"/>
      <c s="2"/>
      <c s="30"/>
      <c s="2"/>
      <c s="2"/>
      <c s="28"/>
      <c s="2"/>
      <c s="2"/>
      <c s="32"/>
    </row>
    <row r="108" ht="15.6">
      <c r="B108" s="90" t="s">
        <v>418</v>
      </c>
      <c s="25"/>
      <c s="25"/>
      <c s="25"/>
      <c s="25"/>
      <c s="25"/>
      <c s="25"/>
      <c s="25"/>
      <c s="25"/>
      <c s="25"/>
      <c s="127"/>
      <c s="25"/>
      <c s="25"/>
      <c s="35"/>
      <c s="35"/>
      <c s="35"/>
      <c s="35"/>
      <c s="35"/>
      <c s="35"/>
      <c s="35"/>
      <c s="98"/>
    </row>
    <row ht="5.25" customHeight="1" s="108" customFormat="1">
      <c r="B109" s="21"/>
      <c s="18"/>
      <c s="18"/>
      <c s="18"/>
      <c s="18"/>
      <c s="18"/>
      <c s="18"/>
      <c s="18"/>
      <c s="18"/>
      <c s="18"/>
      <c s="112"/>
      <c s="18"/>
      <c s="18"/>
      <c s="18"/>
      <c s="36"/>
      <c s="36"/>
      <c s="36"/>
      <c s="36"/>
      <c s="36"/>
      <c s="36"/>
      <c s="113"/>
      <c r="X109" s="56"/>
      <c s="56"/>
    </row>
    <row>
      <c r="B110" s="21"/>
      <c s="1"/>
      <c s="1"/>
      <c s="1"/>
      <c s="1"/>
      <c s="49" t="str">
        <f>D3</f>
        <v>Oct 21 - Dec 21</v>
      </c>
      <c s="49"/>
      <c s="12"/>
      <c s="49" t="str">
        <f>VLOOKUP('Historic Data'!C2,Quarter,3,0)</f>
        <v>Oct 20 - Dec 20</v>
      </c>
      <c s="49"/>
      <c s="7"/>
      <c s="1"/>
      <c s="1"/>
      <c s="1"/>
      <c r="Q110" s="1"/>
      <c s="1"/>
      <c s="1"/>
      <c s="1"/>
      <c s="1"/>
      <c s="37"/>
      <c r="X110" s="56" t="s">
        <v>475</v>
      </c>
      <c s="56" t="s">
        <v>99</v>
      </c>
    </row>
    <row ht="36.75" customHeight="1">
      <c r="B111" s="21" t="s">
        <v>449</v>
      </c>
      <c s="79" t="s">
        <v>53</v>
      </c>
      <c s="1"/>
      <c s="1"/>
      <c s="1"/>
      <c s="20">
        <f>SUMIF(Data!$F$2:$F$232,B111,Data!$H$2:$H$232)</f>
        <v>166</v>
      </c>
      <c s="17"/>
      <c s="12"/>
      <c s="20">
        <f>SUMIF('Historic Data'!$F$2:$F$232,B111,'Historic Data'!$H$2:$H$232)</f>
        <v>132</v>
      </c>
      <c s="17"/>
      <c s="7"/>
      <c s="13" t="str">
        <f>IF(AND(ABS(G111-J111)&gt;X111*J111, ABS(G111-J111)&gt;Y111), "CHECK", "OK")</f>
        <v>OK</v>
      </c>
      <c s="1"/>
      <c s="4" t="str">
        <f>IF(M111="Check","The total number of incidents recorded this quarter is somewhat different from the number of incidents in the same quarter of the previous year.  "&amp;"If you are able to provide any further information about this figure please do so in the Comments box of the data entry section of your online return.","")</f>
        <v/>
      </c>
      <c s="4"/>
      <c s="4"/>
      <c s="4"/>
      <c s="4"/>
      <c s="4"/>
      <c s="4"/>
      <c s="37"/>
      <c r="X111" s="94">
        <v>0.5</v>
      </c>
      <c s="56">
        <v>100</v>
      </c>
    </row>
    <row ht="7.5" customHeight="1">
      <c r="B112" s="21"/>
      <c s="1"/>
      <c s="1"/>
      <c s="1"/>
      <c s="1"/>
      <c s="1"/>
      <c s="1"/>
      <c s="12"/>
      <c s="1"/>
      <c s="1"/>
      <c s="7"/>
      <c s="1"/>
      <c s="1"/>
      <c s="6"/>
      <c s="48"/>
      <c s="6"/>
      <c s="6"/>
      <c s="6"/>
      <c s="6"/>
      <c s="6"/>
      <c s="37"/>
      <c r="X112" s="56"/>
      <c s="56"/>
    </row>
    <row ht="15" customHeight="1">
      <c r="B113" s="21"/>
      <c s="24" t="s">
        <v>49</v>
      </c>
      <c s="1"/>
      <c s="1"/>
      <c s="1"/>
      <c s="1"/>
      <c s="1"/>
      <c s="12"/>
      <c s="1"/>
      <c s="1"/>
      <c s="7"/>
      <c s="1"/>
      <c s="1"/>
      <c s="6"/>
      <c s="48"/>
      <c s="6"/>
      <c s="6"/>
      <c s="6"/>
      <c s="6"/>
      <c s="6"/>
      <c s="37"/>
      <c r="X113" s="56"/>
      <c s="56"/>
    </row>
    <row ht="7.5" customHeight="1">
      <c r="B114" s="21"/>
      <c s="69"/>
      <c s="1"/>
      <c s="1"/>
      <c s="1"/>
      <c s="1"/>
      <c s="1"/>
      <c s="12"/>
      <c s="1"/>
      <c s="1"/>
      <c s="7"/>
      <c s="1"/>
      <c s="1"/>
      <c s="6"/>
      <c s="48"/>
      <c s="6"/>
      <c s="6"/>
      <c s="6"/>
      <c s="6"/>
      <c s="6"/>
      <c s="37"/>
      <c r="X114" s="56"/>
      <c s="56"/>
    </row>
    <row ht="22.5" customHeight="1">
      <c r="B115" s="21" t="s">
        <v>452</v>
      </c>
      <c s="1" t="s">
        <v>1</v>
      </c>
      <c s="1"/>
      <c s="1"/>
      <c s="1"/>
      <c s="20">
        <f>SUMIF(Data!$F$2:$F$232,B115,Data!$H$2:$H$232)</f>
        <v>0</v>
      </c>
      <c s="17"/>
      <c s="44"/>
      <c s="20">
        <f>SUMIF('Historic Data'!$F$2:$F$232,B115,'Historic Data'!$H$2:$H$232)</f>
        <v>0</v>
      </c>
      <c s="17"/>
      <c s="7"/>
      <c s="13" t="str">
        <f t="shared" si="4" ref="M115:M129">IF(AND(ABS(G115-J115)&gt;X115*J115, ABS(G115-J115)&gt;Y115), "CHECK", "OK")</f>
        <v>OK</v>
      </c>
      <c s="1"/>
      <c s="4" t="str">
        <f t="shared" si="5" ref="O115:O129">IF(M115="Check","If you are able to provide any further information about the change in this figure from the previous year please do so in the Comments box of the data entry section of your online return.","")</f>
        <v/>
      </c>
      <c s="4"/>
      <c s="4"/>
      <c s="4"/>
      <c s="4"/>
      <c s="4"/>
      <c s="4"/>
      <c s="37"/>
      <c r="X115" s="118">
        <v>2</v>
      </c>
      <c s="102">
        <v>40</v>
      </c>
    </row>
    <row ht="22.5" customHeight="1">
      <c r="B116" s="21" t="s">
        <v>74</v>
      </c>
      <c s="1" t="s">
        <v>486</v>
      </c>
      <c s="1"/>
      <c s="1"/>
      <c s="1"/>
      <c s="20">
        <f>SUMIF(Data!$F$2:$F$232,B116,Data!$H$2:$H$232)</f>
        <v>0</v>
      </c>
      <c s="17"/>
      <c s="44"/>
      <c s="20">
        <f>SUMIF('Historic Data'!$F$2:$F$232,B116,'Historic Data'!$H$2:$H$232)</f>
        <v>8</v>
      </c>
      <c s="17"/>
      <c s="7"/>
      <c s="13" t="str">
        <f t="shared" si="4"/>
        <v>OK</v>
      </c>
      <c s="1"/>
      <c s="4" t="str">
        <f t="shared" si="5"/>
        <v/>
      </c>
      <c s="4"/>
      <c s="4"/>
      <c s="4"/>
      <c s="4"/>
      <c s="4"/>
      <c s="4"/>
      <c s="37"/>
      <c r="X116" s="118">
        <v>2</v>
      </c>
      <c s="102">
        <v>40</v>
      </c>
    </row>
    <row ht="22.5" customHeight="1">
      <c r="B117" s="21" t="s">
        <v>186</v>
      </c>
      <c s="1" t="s">
        <v>246</v>
      </c>
      <c s="1"/>
      <c s="1"/>
      <c s="1"/>
      <c s="20">
        <f>SUMIF(Data!$F$2:$F$232,B117,Data!$H$2:$H$232)</f>
        <v>4</v>
      </c>
      <c s="17"/>
      <c s="44"/>
      <c s="20">
        <f>SUMIF('Historic Data'!$F$2:$F$232,B117,'Historic Data'!$H$2:$H$232)</f>
        <v>2</v>
      </c>
      <c s="17"/>
      <c s="7"/>
      <c s="13" t="str">
        <f t="shared" si="4"/>
        <v>OK</v>
      </c>
      <c s="1"/>
      <c s="4" t="str">
        <f t="shared" si="5"/>
        <v/>
      </c>
      <c s="4"/>
      <c s="4"/>
      <c s="4"/>
      <c s="4"/>
      <c s="4"/>
      <c s="4"/>
      <c s="37"/>
      <c r="X117" s="118">
        <v>2</v>
      </c>
      <c s="102">
        <v>40</v>
      </c>
    </row>
    <row ht="22.5" customHeight="1">
      <c r="B118" s="21" t="s">
        <v>351</v>
      </c>
      <c s="1" t="s">
        <v>352</v>
      </c>
      <c s="1"/>
      <c s="1"/>
      <c s="1"/>
      <c s="20">
        <f>SUMIF(Data!$F$2:$F$232,B118,Data!$H$2:$H$232)</f>
        <v>0</v>
      </c>
      <c s="17"/>
      <c s="44"/>
      <c s="20">
        <f>SUMIF('Historic Data'!$F$2:$F$232,B118,'Historic Data'!$H$2:$H$232)</f>
        <v>0</v>
      </c>
      <c s="17"/>
      <c s="7"/>
      <c s="13" t="str">
        <f t="shared" si="4"/>
        <v>OK</v>
      </c>
      <c s="1"/>
      <c s="4" t="str">
        <f t="shared" si="5"/>
        <v/>
      </c>
      <c s="4"/>
      <c s="4"/>
      <c s="4"/>
      <c s="4"/>
      <c s="4"/>
      <c s="4"/>
      <c s="37"/>
      <c r="X118" s="118">
        <v>2</v>
      </c>
      <c s="102">
        <v>40</v>
      </c>
    </row>
    <row ht="22.5" customHeight="1">
      <c r="B119" s="21" t="s">
        <v>453</v>
      </c>
      <c s="1" t="s">
        <v>75</v>
      </c>
      <c s="1"/>
      <c s="1"/>
      <c s="1"/>
      <c s="20">
        <f>SUMIF(Data!$F$2:$F$232,B119,Data!$H$2:$H$232)</f>
        <v>0</v>
      </c>
      <c s="17"/>
      <c s="44"/>
      <c s="20">
        <f>SUMIF('Historic Data'!$F$2:$F$232,B119,'Historic Data'!$H$2:$H$232)</f>
        <v>0</v>
      </c>
      <c s="17"/>
      <c s="7"/>
      <c s="13" t="str">
        <f t="shared" si="4"/>
        <v>OK</v>
      </c>
      <c s="1"/>
      <c s="4" t="str">
        <f t="shared" si="5"/>
        <v/>
      </c>
      <c s="4"/>
      <c s="4"/>
      <c s="4"/>
      <c s="4"/>
      <c s="4"/>
      <c s="4"/>
      <c s="37"/>
      <c r="X119" s="118">
        <v>2</v>
      </c>
      <c s="102">
        <v>40</v>
      </c>
    </row>
    <row ht="22.5" customHeight="1">
      <c r="B120" s="21" t="s">
        <v>76</v>
      </c>
      <c s="1" t="s">
        <v>276</v>
      </c>
      <c s="1"/>
      <c s="1"/>
      <c s="1"/>
      <c s="20">
        <f>SUMIF(Data!$F$2:$F$232,B120,Data!$H$2:$H$232)</f>
        <v>6</v>
      </c>
      <c s="17"/>
      <c s="44"/>
      <c s="20">
        <f>SUMIF('Historic Data'!$F$2:$F$232,B120,'Historic Data'!$H$2:$H$232)</f>
        <v>0</v>
      </c>
      <c s="17"/>
      <c s="7"/>
      <c s="13" t="str">
        <f t="shared" si="4"/>
        <v>OK</v>
      </c>
      <c s="1"/>
      <c s="4" t="str">
        <f t="shared" si="5"/>
        <v/>
      </c>
      <c s="4"/>
      <c s="4"/>
      <c s="4"/>
      <c s="4"/>
      <c s="4"/>
      <c s="4"/>
      <c s="37"/>
      <c r="X120" s="118">
        <v>2</v>
      </c>
      <c s="102">
        <v>40</v>
      </c>
    </row>
    <row ht="22.5" customHeight="1">
      <c r="B121" s="21" t="s">
        <v>140</v>
      </c>
      <c s="1" t="s">
        <v>50</v>
      </c>
      <c s="1"/>
      <c s="1"/>
      <c s="1"/>
      <c s="20">
        <f>SUMIF(Data!$F$2:$F$232,B121,Data!$H$2:$H$232)</f>
        <v>18</v>
      </c>
      <c s="17"/>
      <c s="44"/>
      <c s="20">
        <f>SUMIF('Historic Data'!$F$2:$F$232,B121,'Historic Data'!$H$2:$H$232)</f>
        <v>11</v>
      </c>
      <c s="17"/>
      <c s="7"/>
      <c s="13" t="str">
        <f t="shared" si="4"/>
        <v>OK</v>
      </c>
      <c s="1"/>
      <c s="4" t="str">
        <f t="shared" si="5"/>
        <v/>
      </c>
      <c s="4"/>
      <c s="4"/>
      <c s="4"/>
      <c s="4"/>
      <c s="4"/>
      <c s="4"/>
      <c s="37"/>
      <c r="X121" s="118">
        <v>2</v>
      </c>
      <c s="102">
        <v>40</v>
      </c>
    </row>
    <row ht="22.5" customHeight="1">
      <c r="B122" s="21" t="s">
        <v>277</v>
      </c>
      <c s="1" t="s">
        <v>278</v>
      </c>
      <c s="1"/>
      <c s="1"/>
      <c s="1"/>
      <c s="20">
        <f>SUMIF(Data!$F$2:$F$232,B122,Data!$H$2:$H$232)</f>
        <v>0</v>
      </c>
      <c s="17"/>
      <c s="44"/>
      <c s="20">
        <f>SUMIF('Historic Data'!$F$2:$F$232,B122,'Historic Data'!$H$2:$H$232)</f>
        <v>1</v>
      </c>
      <c s="17"/>
      <c s="7"/>
      <c s="13" t="str">
        <f t="shared" si="4"/>
        <v>OK</v>
      </c>
      <c s="1"/>
      <c s="4" t="str">
        <f t="shared" si="5"/>
        <v/>
      </c>
      <c s="4"/>
      <c s="4"/>
      <c s="4"/>
      <c s="4"/>
      <c s="4"/>
      <c s="4"/>
      <c s="37"/>
      <c r="X122" s="118">
        <v>2</v>
      </c>
      <c s="102">
        <v>40</v>
      </c>
    </row>
    <row ht="22.5" customHeight="1">
      <c r="B123" s="21" t="s">
        <v>408</v>
      </c>
      <c s="1" t="s">
        <v>210</v>
      </c>
      <c s="1"/>
      <c s="1"/>
      <c s="1"/>
      <c s="20">
        <f>SUMIF(Data!$F$2:$F$232,B123,Data!$H$2:$H$232)</f>
        <v>3</v>
      </c>
      <c s="17"/>
      <c s="44"/>
      <c s="20">
        <f>SUMIF('Historic Data'!$F$2:$F$232,B123,'Historic Data'!$H$2:$H$232)</f>
        <v>4</v>
      </c>
      <c s="17"/>
      <c s="7"/>
      <c s="13" t="str">
        <f t="shared" si="4"/>
        <v>OK</v>
      </c>
      <c s="1"/>
      <c s="4" t="str">
        <f t="shared" si="5"/>
        <v/>
      </c>
      <c s="4"/>
      <c s="4"/>
      <c s="4"/>
      <c s="4"/>
      <c s="4"/>
      <c s="4"/>
      <c s="37"/>
      <c r="X123" s="118">
        <v>2</v>
      </c>
      <c s="102">
        <v>40</v>
      </c>
    </row>
    <row ht="22.5" customHeight="1">
      <c r="B124" s="21" t="s">
        <v>2</v>
      </c>
      <c s="1" t="s">
        <v>353</v>
      </c>
      <c s="1"/>
      <c s="1"/>
      <c s="1"/>
      <c s="20">
        <f>SUMIF(Data!$F$2:$F$232,B124,Data!$H$2:$H$232)</f>
        <v>132</v>
      </c>
      <c s="17"/>
      <c s="44"/>
      <c s="20">
        <f>SUMIF('Historic Data'!$F$2:$F$232,B124,'Historic Data'!$H$2:$H$232)</f>
        <v>102</v>
      </c>
      <c s="17"/>
      <c s="7"/>
      <c s="13" t="str">
        <f t="shared" si="4"/>
        <v>OK</v>
      </c>
      <c s="1"/>
      <c s="4" t="str">
        <f t="shared" si="5"/>
        <v/>
      </c>
      <c s="4"/>
      <c s="4"/>
      <c s="4"/>
      <c s="4"/>
      <c s="4"/>
      <c s="4"/>
      <c s="37"/>
      <c r="X124" s="118">
        <v>2</v>
      </c>
      <c s="102">
        <v>40</v>
      </c>
    </row>
    <row ht="22.5" customHeight="1">
      <c r="B125" s="21" t="s">
        <v>141</v>
      </c>
      <c s="1" t="s">
        <v>377</v>
      </c>
      <c s="1"/>
      <c s="1"/>
      <c s="1"/>
      <c s="20">
        <f>SUMIF(Data!$F$2:$F$232,B125,Data!$H$2:$H$232)</f>
        <v>0</v>
      </c>
      <c s="17"/>
      <c s="44"/>
      <c s="20">
        <f>SUMIF('Historic Data'!$F$2:$F$232,B125,'Historic Data'!$H$2:$H$232)</f>
        <v>1</v>
      </c>
      <c s="17"/>
      <c s="7"/>
      <c s="13" t="str">
        <f t="shared" si="4"/>
        <v>OK</v>
      </c>
      <c s="1"/>
      <c s="4" t="str">
        <f t="shared" si="5"/>
        <v/>
      </c>
      <c s="4"/>
      <c s="4"/>
      <c s="4"/>
      <c s="4"/>
      <c s="4"/>
      <c s="4"/>
      <c s="37"/>
      <c r="X125" s="118">
        <v>2</v>
      </c>
      <c s="102">
        <v>40</v>
      </c>
    </row>
    <row ht="22.5" customHeight="1">
      <c r="B126" s="21" t="s">
        <v>279</v>
      </c>
      <c s="1" t="s">
        <v>211</v>
      </c>
      <c s="1"/>
      <c s="1"/>
      <c s="1"/>
      <c s="20">
        <f>SUMIF(Data!$F$2:$F$232,B126,Data!$H$2:$H$232)</f>
        <v>3</v>
      </c>
      <c s="17"/>
      <c s="44"/>
      <c s="20">
        <f>SUMIF('Historic Data'!$F$2:$F$232,B126,'Historic Data'!$H$2:$H$232)</f>
        <v>3</v>
      </c>
      <c s="17"/>
      <c s="7"/>
      <c s="13" t="str">
        <f t="shared" si="4"/>
        <v>OK</v>
      </c>
      <c s="1"/>
      <c s="4" t="str">
        <f t="shared" si="5"/>
        <v/>
      </c>
      <c s="4"/>
      <c s="4"/>
      <c s="4"/>
      <c s="4"/>
      <c s="4"/>
      <c s="4"/>
      <c s="37"/>
      <c r="X126" s="118">
        <v>2</v>
      </c>
      <c s="102">
        <v>40</v>
      </c>
    </row>
    <row ht="22.5" customHeight="1">
      <c r="B127" s="21" t="s">
        <v>409</v>
      </c>
      <c s="1" t="s">
        <v>454</v>
      </c>
      <c s="1"/>
      <c s="1"/>
      <c s="1"/>
      <c s="20">
        <f>SUMIF(Data!$F$2:$F$232,B127,Data!$H$2:$H$232)</f>
        <v>0</v>
      </c>
      <c s="17"/>
      <c s="44"/>
      <c s="20">
        <f>SUMIF('Historic Data'!$F$2:$F$232,B127,'Historic Data'!$H$2:$H$232)</f>
        <v>0</v>
      </c>
      <c s="17"/>
      <c s="7"/>
      <c s="13" t="str">
        <f t="shared" si="4"/>
        <v>OK</v>
      </c>
      <c s="1"/>
      <c s="4" t="str">
        <f t="shared" si="5"/>
        <v/>
      </c>
      <c s="4"/>
      <c s="4"/>
      <c s="4"/>
      <c s="4"/>
      <c s="4"/>
      <c s="4"/>
      <c s="37"/>
      <c r="X127" s="118">
        <v>2</v>
      </c>
      <c s="102">
        <v>40</v>
      </c>
    </row>
    <row ht="22.5" customHeight="1">
      <c r="B128" s="21" t="s">
        <v>3</v>
      </c>
      <c s="1" t="s">
        <v>185</v>
      </c>
      <c s="1"/>
      <c s="1"/>
      <c s="1"/>
      <c s="20">
        <f>SUMIF(Data!$F$2:$F$232,B128,Data!$H$2:$H$232)</f>
        <v>0</v>
      </c>
      <c s="17"/>
      <c s="44"/>
      <c s="20">
        <f>SUMIF('Historic Data'!$F$2:$F$232,B128,'Historic Data'!$H$2:$H$232)</f>
        <v>0</v>
      </c>
      <c s="17"/>
      <c s="7"/>
      <c s="13" t="str">
        <f t="shared" si="4"/>
        <v>OK</v>
      </c>
      <c s="1"/>
      <c s="4" t="str">
        <f t="shared" si="5"/>
        <v/>
      </c>
      <c s="4"/>
      <c s="4"/>
      <c s="4"/>
      <c s="4"/>
      <c s="4"/>
      <c s="4"/>
      <c s="37"/>
      <c r="X128" s="118">
        <v>2</v>
      </c>
      <c s="102">
        <v>40</v>
      </c>
    </row>
    <row ht="22.5" customHeight="1">
      <c r="B129" s="21" t="s">
        <v>142</v>
      </c>
      <c s="1" t="s">
        <v>4</v>
      </c>
      <c s="1"/>
      <c s="1"/>
      <c s="1"/>
      <c s="20">
        <f>SUMIF(Data!$F$2:$F$232,B129,Data!$H$2:$H$232)</f>
        <v>0</v>
      </c>
      <c s="17"/>
      <c s="44"/>
      <c s="20">
        <f>SUMIF('Historic Data'!$F$2:$F$232,B129,'Historic Data'!$H$2:$H$232)</f>
        <v>0</v>
      </c>
      <c s="17"/>
      <c s="7"/>
      <c s="13" t="str">
        <f t="shared" si="4"/>
        <v>OK</v>
      </c>
      <c s="1"/>
      <c s="4" t="str">
        <f t="shared" si="5"/>
        <v/>
      </c>
      <c s="4"/>
      <c s="4"/>
      <c s="4"/>
      <c s="4"/>
      <c s="4"/>
      <c s="4"/>
      <c s="37"/>
      <c r="X129" s="118">
        <v>2</v>
      </c>
      <c s="102">
        <v>40</v>
      </c>
    </row>
    <row ht="19.5" customHeight="1">
      <c r="B130" s="53"/>
      <c s="5"/>
      <c s="5"/>
      <c s="5"/>
      <c s="5"/>
      <c s="5"/>
      <c s="5"/>
      <c s="52"/>
      <c s="5"/>
      <c s="5"/>
      <c s="55"/>
      <c s="5"/>
      <c s="5"/>
      <c s="10"/>
      <c s="51"/>
      <c s="10"/>
      <c s="10"/>
      <c s="10"/>
      <c s="10"/>
      <c s="10"/>
      <c s="54"/>
      <c r="X130" s="118"/>
      <c s="102"/>
    </row>
    <row ht="18.75" customHeight="1">
      <c r="B131" s="21"/>
      <c s="24" t="s">
        <v>73</v>
      </c>
      <c s="1"/>
      <c s="1"/>
      <c s="1"/>
      <c s="1"/>
      <c s="1"/>
      <c s="12"/>
      <c s="1"/>
      <c s="1"/>
      <c s="1"/>
      <c s="1"/>
      <c s="1"/>
      <c s="6"/>
      <c s="6"/>
      <c s="6"/>
      <c s="6"/>
      <c s="6"/>
      <c s="6"/>
      <c s="6"/>
      <c s="37"/>
      <c r="X131" s="118"/>
      <c s="102"/>
    </row>
    <row ht="22.5" customHeight="1">
      <c r="B132" s="21" t="s">
        <v>180</v>
      </c>
      <c s="1" t="s">
        <v>348</v>
      </c>
      <c s="7"/>
      <c s="7"/>
      <c s="7"/>
      <c s="20">
        <f>SUMIF(Data!$F$2:$F$232,B132,Data!$H$2:$H$232)</f>
        <v>166</v>
      </c>
      <c s="17"/>
      <c s="44"/>
      <c s="20">
        <f>SUMIF('Historic Data'!$F$2:$F$232,B132,'Historic Data'!$H$2:$H$232)</f>
        <v>116</v>
      </c>
      <c s="17"/>
      <c s="7"/>
      <c s="13" t="str">
        <f t="shared" si="6" ref="M132:M141">IF(AND(ABS(G132-J132)&gt;X132*J132, ABS(G132-J132)&gt;Y132), "CHECK", "OK")</f>
        <v>OK</v>
      </c>
      <c s="7"/>
      <c s="4" t="str">
        <f t="shared" si="7" ref="O132:O141">IF(M132="Check","If you are able to provide any further information about the change in this figure from the previous year please do so in the Comments box of the data entry section of your online return.","")</f>
        <v/>
      </c>
      <c s="4"/>
      <c s="4"/>
      <c s="4"/>
      <c s="4"/>
      <c s="4"/>
      <c s="4"/>
      <c s="105"/>
      <c r="X132" s="118">
        <v>2</v>
      </c>
      <c s="102">
        <v>40</v>
      </c>
    </row>
    <row ht="22.5" customHeight="1">
      <c r="B133" s="21" t="s">
        <v>450</v>
      </c>
      <c s="1" t="s">
        <v>181</v>
      </c>
      <c s="1"/>
      <c s="1"/>
      <c s="1"/>
      <c s="20">
        <f>SUMIF(Data!$F$2:$F$232,B133,Data!$H$2:$H$232)</f>
        <v>0</v>
      </c>
      <c s="17"/>
      <c s="44"/>
      <c s="20">
        <f>SUMIF('Historic Data'!$F$2:$F$232,B133,'Historic Data'!$H$2:$H$232)</f>
        <v>11</v>
      </c>
      <c s="17"/>
      <c s="7"/>
      <c s="13" t="str">
        <f t="shared" si="6"/>
        <v>OK</v>
      </c>
      <c s="1"/>
      <c s="4" t="str">
        <f t="shared" si="7"/>
        <v/>
      </c>
      <c s="4"/>
      <c s="4"/>
      <c s="4"/>
      <c s="4"/>
      <c s="4"/>
      <c s="4"/>
      <c s="37"/>
      <c r="X133" s="118">
        <v>2</v>
      </c>
      <c s="102">
        <v>40</v>
      </c>
    </row>
    <row ht="22.5" customHeight="1">
      <c r="B134" s="21" t="s">
        <v>182</v>
      </c>
      <c s="1" t="s">
        <v>407</v>
      </c>
      <c s="1"/>
      <c s="1"/>
      <c s="1"/>
      <c s="20">
        <f>SUMIF(Data!$F$2:$F$232,B134,Data!$H$2:$H$232)</f>
        <v>0</v>
      </c>
      <c s="17"/>
      <c s="44"/>
      <c s="20">
        <f>SUMIF('Historic Data'!$F$2:$F$232,B134,'Historic Data'!$H$2:$H$232)</f>
        <v>3</v>
      </c>
      <c s="17"/>
      <c s="7"/>
      <c s="13" t="str">
        <f t="shared" si="6"/>
        <v>OK</v>
      </c>
      <c s="1"/>
      <c s="4" t="str">
        <f t="shared" si="7"/>
        <v/>
      </c>
      <c s="4"/>
      <c s="4"/>
      <c s="4"/>
      <c s="4"/>
      <c s="4"/>
      <c s="4"/>
      <c s="37"/>
      <c r="X134" s="118">
        <v>2</v>
      </c>
      <c s="102">
        <v>40</v>
      </c>
    </row>
    <row ht="22.5" customHeight="1">
      <c r="B135" s="21" t="s">
        <v>451</v>
      </c>
      <c s="1" t="s">
        <v>349</v>
      </c>
      <c s="1"/>
      <c s="1"/>
      <c s="1"/>
      <c s="20">
        <f>SUMIF(Data!$F$2:$F$232,B135,Data!$H$2:$H$232)</f>
        <v>0</v>
      </c>
      <c s="17"/>
      <c s="44"/>
      <c s="20">
        <f>SUMIF('Historic Data'!$F$2:$F$232,B135,'Historic Data'!$H$2:$H$232)</f>
        <v>0</v>
      </c>
      <c s="17"/>
      <c s="7"/>
      <c s="13" t="str">
        <f t="shared" si="6"/>
        <v>OK</v>
      </c>
      <c s="1"/>
      <c s="4" t="str">
        <f t="shared" si="7"/>
        <v/>
      </c>
      <c s="4"/>
      <c s="4"/>
      <c s="4"/>
      <c s="4"/>
      <c s="4"/>
      <c s="4"/>
      <c s="37"/>
      <c r="X135" s="118">
        <v>2</v>
      </c>
      <c s="102">
        <v>40</v>
      </c>
    </row>
    <row ht="22.5" customHeight="1">
      <c r="B136" s="21" t="s">
        <v>184</v>
      </c>
      <c s="1" t="s">
        <v>245</v>
      </c>
      <c s="1"/>
      <c s="1"/>
      <c s="1"/>
      <c s="20">
        <f>SUMIF(Data!$F$2:$F$232,B136,Data!$H$2:$H$232)</f>
        <v>0</v>
      </c>
      <c s="17"/>
      <c s="44"/>
      <c s="20">
        <f>SUMIF('Historic Data'!$F$2:$F$232,B136,'Historic Data'!$H$2:$H$232)</f>
        <v>1</v>
      </c>
      <c s="17"/>
      <c s="7"/>
      <c s="13" t="str">
        <f t="shared" si="6"/>
        <v>OK</v>
      </c>
      <c s="1"/>
      <c s="4" t="str">
        <f t="shared" si="7"/>
        <v/>
      </c>
      <c s="4"/>
      <c s="4"/>
      <c s="4"/>
      <c s="4"/>
      <c s="4"/>
      <c s="4"/>
      <c s="37"/>
      <c r="X136" s="118">
        <v>2</v>
      </c>
      <c s="102">
        <v>40</v>
      </c>
    </row>
    <row ht="22.5" customHeight="1">
      <c r="B137" s="21" t="s">
        <v>321</v>
      </c>
      <c s="1" t="s">
        <v>208</v>
      </c>
      <c s="1"/>
      <c s="1"/>
      <c s="1"/>
      <c s="20">
        <f>SUMIF(Data!$F$2:$F$232,B137,Data!$H$2:$H$232)</f>
        <v>0</v>
      </c>
      <c s="17"/>
      <c s="44"/>
      <c s="20">
        <f>SUMIF('Historic Data'!$F$2:$F$232,B137,'Historic Data'!$H$2:$H$232)</f>
        <v>0</v>
      </c>
      <c s="17"/>
      <c s="7"/>
      <c s="13" t="str">
        <f t="shared" si="6"/>
        <v>OK</v>
      </c>
      <c s="1"/>
      <c s="4" t="str">
        <f t="shared" si="7"/>
        <v/>
      </c>
      <c s="4"/>
      <c s="4"/>
      <c s="4"/>
      <c s="4"/>
      <c s="4"/>
      <c s="4"/>
      <c s="37"/>
      <c r="X137" s="118">
        <v>2</v>
      </c>
      <c s="102">
        <v>40</v>
      </c>
    </row>
    <row ht="22.5" customHeight="1">
      <c r="B138" s="21" t="s">
        <v>47</v>
      </c>
      <c s="1" t="s">
        <v>139</v>
      </c>
      <c s="1"/>
      <c s="1"/>
      <c s="1"/>
      <c s="20">
        <f>SUMIF(Data!$F$2:$F$232,B138,Data!$H$2:$H$232)</f>
        <v>0</v>
      </c>
      <c s="17"/>
      <c s="44"/>
      <c s="20">
        <f>SUMIF('Historic Data'!$F$2:$F$232,B138,'Historic Data'!$H$2:$H$232)</f>
        <v>0</v>
      </c>
      <c s="17"/>
      <c s="7"/>
      <c s="13" t="str">
        <f t="shared" si="6"/>
        <v>OK</v>
      </c>
      <c s="1"/>
      <c s="4" t="str">
        <f t="shared" si="7"/>
        <v/>
      </c>
      <c s="4"/>
      <c s="4"/>
      <c s="4"/>
      <c s="4"/>
      <c s="4"/>
      <c s="4"/>
      <c s="37"/>
      <c r="X138" s="118">
        <v>2</v>
      </c>
      <c s="102">
        <v>40</v>
      </c>
    </row>
    <row ht="22.5" customHeight="1">
      <c r="B139" s="21" t="s">
        <v>322</v>
      </c>
      <c s="1" t="s">
        <v>183</v>
      </c>
      <c s="1"/>
      <c s="1"/>
      <c s="1"/>
      <c s="20">
        <f>SUMIF(Data!$F$2:$F$232,B139,Data!$H$2:$H$232)</f>
        <v>0</v>
      </c>
      <c s="17"/>
      <c s="44"/>
      <c s="20">
        <f>SUMIF('Historic Data'!$F$2:$F$232,B139,'Historic Data'!$H$2:$H$232)</f>
        <v>0</v>
      </c>
      <c s="17"/>
      <c s="7"/>
      <c s="13" t="str">
        <f t="shared" si="6"/>
        <v>OK</v>
      </c>
      <c s="1"/>
      <c s="4" t="str">
        <f t="shared" si="7"/>
        <v/>
      </c>
      <c s="4"/>
      <c s="4"/>
      <c s="4"/>
      <c s="4"/>
      <c s="4"/>
      <c s="4"/>
      <c s="37"/>
      <c r="X139" s="118">
        <v>2</v>
      </c>
      <c s="102">
        <v>40</v>
      </c>
    </row>
    <row ht="22.5" customHeight="1">
      <c r="B140" s="21" t="s">
        <v>48</v>
      </c>
      <c s="1" t="s">
        <v>244</v>
      </c>
      <c s="1"/>
      <c s="1"/>
      <c s="1"/>
      <c s="20">
        <f>SUMIF(Data!$F$2:$F$232,B140,Data!$H$2:$H$232)</f>
        <v>0</v>
      </c>
      <c s="17"/>
      <c s="44"/>
      <c s="20">
        <f>SUMIF('Historic Data'!$F$2:$F$232,B140,'Historic Data'!$H$2:$H$232)</f>
        <v>0</v>
      </c>
      <c s="17"/>
      <c s="7"/>
      <c s="13" t="str">
        <f t="shared" si="6"/>
        <v>OK</v>
      </c>
      <c s="1"/>
      <c s="4" t="str">
        <f t="shared" si="7"/>
        <v/>
      </c>
      <c s="4"/>
      <c s="4"/>
      <c s="4"/>
      <c s="4"/>
      <c s="4"/>
      <c s="4"/>
      <c s="37"/>
      <c r="X140" s="118">
        <v>2</v>
      </c>
      <c s="102">
        <v>40</v>
      </c>
    </row>
    <row ht="22.5" customHeight="1">
      <c r="B141" s="21" t="s">
        <v>350</v>
      </c>
      <c s="1" t="s">
        <v>185</v>
      </c>
      <c s="1"/>
      <c s="1"/>
      <c s="1"/>
      <c s="20">
        <f>SUMIF(Data!$F$2:$F$232,B141,Data!$H$2:$H$232)</f>
        <v>0</v>
      </c>
      <c s="17"/>
      <c s="44"/>
      <c s="20">
        <f>SUMIF('Historic Data'!$F$2:$F$232,B141,'Historic Data'!$H$2:$H$232)</f>
        <v>1</v>
      </c>
      <c s="17"/>
      <c s="7"/>
      <c s="13" t="str">
        <f t="shared" si="6"/>
        <v>OK</v>
      </c>
      <c s="1"/>
      <c s="4" t="str">
        <f t="shared" si="7"/>
        <v/>
      </c>
      <c s="4"/>
      <c s="4"/>
      <c s="4"/>
      <c s="4"/>
      <c s="4"/>
      <c s="4"/>
      <c s="37"/>
      <c r="X141" s="118">
        <v>2</v>
      </c>
      <c s="102">
        <v>40</v>
      </c>
    </row>
    <row>
      <c r="B142" s="53"/>
      <c s="5"/>
      <c s="5"/>
      <c s="5"/>
      <c s="5"/>
      <c s="5"/>
      <c s="5"/>
      <c s="52"/>
      <c s="5"/>
      <c s="5"/>
      <c s="55"/>
      <c s="5"/>
      <c s="5"/>
      <c s="10"/>
      <c s="51"/>
      <c s="10"/>
      <c s="10"/>
      <c s="10"/>
      <c s="10"/>
      <c s="10"/>
      <c s="54"/>
      <c r="X142" s="118"/>
      <c s="102"/>
    </row>
    <row ht="15.6">
      <c r="B143" s="21"/>
      <c s="24" t="s">
        <v>445</v>
      </c>
      <c s="1"/>
      <c s="1"/>
      <c s="1"/>
      <c s="1"/>
      <c s="1"/>
      <c s="12"/>
      <c s="1"/>
      <c s="1"/>
      <c s="7"/>
      <c s="1"/>
      <c s="1"/>
      <c s="6"/>
      <c s="48"/>
      <c s="6"/>
      <c s="6"/>
      <c s="6"/>
      <c s="6"/>
      <c s="6"/>
      <c s="37"/>
      <c r="X143" s="118"/>
      <c s="102"/>
    </row>
    <row ht="22.5" customHeight="1">
      <c r="B144" s="21" t="s">
        <v>410</v>
      </c>
      <c s="1" t="s">
        <v>212</v>
      </c>
      <c s="1"/>
      <c s="1"/>
      <c s="1"/>
      <c s="20">
        <f>SUMIF(Data!$F$2:$F$232,B144,Data!$H$2:$H$232)</f>
        <v>0</v>
      </c>
      <c s="17"/>
      <c s="44"/>
      <c s="20">
        <f>SUMIF('Historic Data'!$F$2:$F$232,B144,'Historic Data'!$H$2:$H$232)</f>
        <v>0</v>
      </c>
      <c s="17"/>
      <c s="7"/>
      <c s="13" t="str">
        <f t="shared" si="8" ref="M144:M150">IF(AND(ABS(G144-J144)&gt;X144*J144, ABS(G144-J144)&gt;Y144), "CHECK", "OK")</f>
        <v>OK</v>
      </c>
      <c s="1"/>
      <c s="4" t="str">
        <f t="shared" si="9" ref="O144:O150">IF(M144="Check","If you are able to provide any further information about the change in this figure from the previous year please do so in the Comments box of the data entry section of your online return.","")</f>
        <v/>
      </c>
      <c s="4"/>
      <c s="4"/>
      <c s="4"/>
      <c s="4"/>
      <c s="4"/>
      <c s="4"/>
      <c s="37"/>
      <c r="X144" s="118">
        <v>2</v>
      </c>
      <c s="102">
        <v>40</v>
      </c>
    </row>
    <row ht="22.5" customHeight="1">
      <c r="B145" s="21" t="s">
        <v>143</v>
      </c>
      <c s="1" t="s">
        <v>378</v>
      </c>
      <c s="1"/>
      <c s="1"/>
      <c s="1"/>
      <c s="20">
        <f>SUMIF(Data!$F$2:$F$232,B145,Data!$H$2:$H$232)</f>
        <v>12</v>
      </c>
      <c s="17"/>
      <c s="44"/>
      <c s="20">
        <f>SUMIF('Historic Data'!$F$2:$F$232,B145,'Historic Data'!$H$2:$H$232)</f>
        <v>63</v>
      </c>
      <c s="17"/>
      <c s="7"/>
      <c s="13" t="str">
        <f t="shared" si="8"/>
        <v>OK</v>
      </c>
      <c s="1"/>
      <c s="4" t="str">
        <f t="shared" si="9"/>
        <v/>
      </c>
      <c s="4"/>
      <c s="4"/>
      <c s="4"/>
      <c s="4"/>
      <c s="4"/>
      <c s="4"/>
      <c s="37"/>
      <c r="X145" s="118">
        <v>2</v>
      </c>
      <c s="102">
        <v>40</v>
      </c>
    </row>
    <row ht="22.5" customHeight="1">
      <c r="B146" s="21" t="s">
        <v>411</v>
      </c>
      <c s="1" t="s">
        <v>144</v>
      </c>
      <c s="1"/>
      <c s="1"/>
      <c s="1"/>
      <c s="20">
        <f>SUMIF(Data!$F$2:$F$232,B146,Data!$H$2:$H$232)</f>
        <v>9</v>
      </c>
      <c s="17"/>
      <c s="44"/>
      <c s="20">
        <f>SUMIF('Historic Data'!$F$2:$F$232,B146,'Historic Data'!$H$2:$H$232)</f>
        <v>44</v>
      </c>
      <c s="17"/>
      <c s="7"/>
      <c s="13" t="str">
        <f t="shared" si="8"/>
        <v>OK</v>
      </c>
      <c s="1"/>
      <c s="4" t="str">
        <f t="shared" si="9"/>
        <v/>
      </c>
      <c s="4"/>
      <c s="4"/>
      <c s="4"/>
      <c s="4"/>
      <c s="4"/>
      <c s="4"/>
      <c s="37"/>
      <c r="X146" s="118">
        <v>2</v>
      </c>
      <c s="102">
        <v>40</v>
      </c>
    </row>
    <row ht="22.5" customHeight="1">
      <c r="B147" s="21" t="s">
        <v>145</v>
      </c>
      <c s="1" t="s">
        <v>77</v>
      </c>
      <c s="1"/>
      <c s="1"/>
      <c s="1"/>
      <c s="20">
        <f>SUMIF(Data!$F$2:$F$232,B147,Data!$H$2:$H$232)</f>
        <v>131</v>
      </c>
      <c s="17"/>
      <c s="44"/>
      <c s="20">
        <f>SUMIF('Historic Data'!$F$2:$F$232,B147,'Historic Data'!$H$2:$H$232)</f>
        <v>25</v>
      </c>
      <c s="17"/>
      <c s="7"/>
      <c s="13" t="str">
        <f t="shared" si="8"/>
        <v>CHECK</v>
      </c>
      <c s="1"/>
      <c s="4" t="str">
        <f t="shared" si="9"/>
        <v>If you are able to provide any further information about the change in this figure from the previous year please do so in the Comments box of the data entry section of your online return.</v>
      </c>
      <c s="4"/>
      <c s="4"/>
      <c s="4"/>
      <c s="4"/>
      <c s="4"/>
      <c s="4"/>
      <c s="37"/>
      <c r="X147" s="118">
        <v>2</v>
      </c>
      <c s="102">
        <v>40</v>
      </c>
    </row>
    <row ht="22.5" customHeight="1">
      <c r="B148" s="21" t="s">
        <v>412</v>
      </c>
      <c s="1" t="s">
        <v>7</v>
      </c>
      <c s="1"/>
      <c s="1"/>
      <c s="1"/>
      <c s="20">
        <f>SUMIF(Data!$F$2:$F$232,B148,Data!$H$2:$H$232)</f>
        <v>14</v>
      </c>
      <c s="17"/>
      <c s="44"/>
      <c s="20">
        <f>SUMIF('Historic Data'!$F$2:$F$232,B148,'Historic Data'!$H$2:$H$232)</f>
        <v>0</v>
      </c>
      <c s="17"/>
      <c s="7"/>
      <c s="13" t="str">
        <f t="shared" si="8"/>
        <v>OK</v>
      </c>
      <c s="1"/>
      <c s="4" t="str">
        <f t="shared" si="9"/>
        <v/>
      </c>
      <c s="4"/>
      <c s="4"/>
      <c s="4"/>
      <c s="4"/>
      <c s="4"/>
      <c s="4"/>
      <c s="37"/>
      <c r="X148" s="118">
        <v>2</v>
      </c>
      <c s="102">
        <v>40</v>
      </c>
    </row>
    <row ht="22.5" customHeight="1">
      <c r="B149" s="21" t="s">
        <v>104</v>
      </c>
      <c s="1" t="s">
        <v>51</v>
      </c>
      <c s="1"/>
      <c s="1"/>
      <c s="1"/>
      <c s="20">
        <f>SUMIF(Data!$F$2:$F$232,B149,Data!$H$2:$H$232)</f>
        <v>0</v>
      </c>
      <c s="17"/>
      <c s="44"/>
      <c s="20">
        <f>SUMIF('Historic Data'!$F$2:$F$232,B149,'Historic Data'!$H$2:$H$232)</f>
        <v>0</v>
      </c>
      <c s="17"/>
      <c s="7"/>
      <c s="13" t="str">
        <f t="shared" si="8"/>
        <v>OK</v>
      </c>
      <c s="1"/>
      <c s="4" t="str">
        <f t="shared" si="9"/>
        <v/>
      </c>
      <c s="4"/>
      <c s="4"/>
      <c s="4"/>
      <c s="4"/>
      <c s="4"/>
      <c s="4"/>
      <c s="37"/>
      <c r="X149" s="118">
        <v>2</v>
      </c>
      <c s="102">
        <v>40</v>
      </c>
    </row>
    <row ht="22.5" customHeight="1">
      <c r="B150" s="21" t="s">
        <v>379</v>
      </c>
      <c s="1" t="s">
        <v>282</v>
      </c>
      <c s="1"/>
      <c s="1"/>
      <c s="1"/>
      <c s="20">
        <f>SUMIF(Data!$F$2:$F$232,B150,Data!$H$2:$H$232)</f>
        <v>0</v>
      </c>
      <c s="17"/>
      <c s="44"/>
      <c s="20">
        <f>SUMIF('Historic Data'!$F$2:$F$232,B150,'Historic Data'!$H$2:$H$232)</f>
        <v>0</v>
      </c>
      <c s="17"/>
      <c s="7"/>
      <c s="13" t="str">
        <f t="shared" si="8"/>
        <v>OK</v>
      </c>
      <c s="1"/>
      <c s="4" t="str">
        <f t="shared" si="9"/>
        <v/>
      </c>
      <c s="4"/>
      <c s="4"/>
      <c s="4"/>
      <c s="4"/>
      <c s="4"/>
      <c s="4"/>
      <c s="37"/>
      <c r="X150" s="118">
        <v>2</v>
      </c>
      <c s="102">
        <v>40</v>
      </c>
    </row>
    <row>
      <c r="B151" s="53"/>
      <c s="5"/>
      <c s="5"/>
      <c s="5"/>
      <c s="5"/>
      <c s="5"/>
      <c s="5"/>
      <c s="52"/>
      <c s="5"/>
      <c s="5"/>
      <c s="55"/>
      <c s="5"/>
      <c s="5"/>
      <c s="10"/>
      <c s="51"/>
      <c s="10"/>
      <c s="10"/>
      <c s="10"/>
      <c s="10"/>
      <c s="10"/>
      <c s="54"/>
      <c r="X151" s="118"/>
      <c s="102"/>
    </row>
    <row ht="15.6">
      <c r="B152" s="21"/>
      <c s="24" t="s">
        <v>202</v>
      </c>
      <c s="1"/>
      <c s="1"/>
      <c s="1"/>
      <c s="1"/>
      <c s="1"/>
      <c s="12"/>
      <c s="1"/>
      <c s="1"/>
      <c s="7"/>
      <c s="1"/>
      <c s="1"/>
      <c s="6"/>
      <c s="48"/>
      <c s="6"/>
      <c s="6"/>
      <c s="6"/>
      <c s="6"/>
      <c s="6"/>
      <c s="37"/>
      <c r="X152" s="118"/>
      <c s="102"/>
    </row>
    <row ht="22.5" customHeight="1">
      <c r="B153" s="21" t="s">
        <v>248</v>
      </c>
      <c s="1" t="s">
        <v>354</v>
      </c>
      <c s="1"/>
      <c s="1"/>
      <c s="1"/>
      <c s="20">
        <f>SUMIF(Data!$F$2:$F$232,B153,Data!$H$2:$H$232)</f>
        <v>13</v>
      </c>
      <c s="17"/>
      <c s="44"/>
      <c s="20">
        <f>SUMIF('Historic Data'!$F$2:$F$232,B153,'Historic Data'!$H$2:$H$232)</f>
        <v>5</v>
      </c>
      <c s="17"/>
      <c s="7"/>
      <c s="13" t="str">
        <f t="shared" si="10" ref="M153:M157">IF(AND(ABS(G153-J153)&gt;X153*J153, ABS(G153-J153)&gt;Y153), "CHECK", "OK")</f>
        <v>OK</v>
      </c>
      <c s="1"/>
      <c s="4" t="str">
        <f t="shared" si="11" ref="O153:O162">IF(M153="Check","If you are able to provide any further information about the change in this figure from the previous year please do so in the Comments box of the data entry section of your online return.","")</f>
        <v/>
      </c>
      <c s="4"/>
      <c s="4"/>
      <c s="4"/>
      <c s="4"/>
      <c s="4"/>
      <c s="4"/>
      <c s="37"/>
      <c r="X153" s="118">
        <v>1</v>
      </c>
      <c s="102">
        <v>50</v>
      </c>
    </row>
    <row ht="22.5" customHeight="1">
      <c r="B154" s="21" t="s">
        <v>510</v>
      </c>
      <c s="1" t="s">
        <v>325</v>
      </c>
      <c s="1"/>
      <c s="1"/>
      <c s="1"/>
      <c s="20">
        <f>SUMIF(Data!$F$2:$F$232,B154,Data!$H$2:$H$232)</f>
        <v>1</v>
      </c>
      <c s="17"/>
      <c s="44"/>
      <c s="20">
        <f>SUMIF('Historic Data'!$F$2:$F$232,B154,'Historic Data'!$H$2:$H$232)</f>
        <v>0</v>
      </c>
      <c s="17"/>
      <c s="7"/>
      <c s="13" t="str">
        <f t="shared" si="10"/>
        <v>OK</v>
      </c>
      <c s="1"/>
      <c s="4" t="str">
        <f t="shared" si="11"/>
        <v/>
      </c>
      <c s="4"/>
      <c s="4"/>
      <c s="4"/>
      <c s="4"/>
      <c s="4"/>
      <c s="4"/>
      <c s="37"/>
      <c r="X154" s="118">
        <v>1</v>
      </c>
      <c s="102">
        <v>50</v>
      </c>
    </row>
    <row ht="22.5" customHeight="1">
      <c r="B155" s="21" t="s">
        <v>249</v>
      </c>
      <c s="1" t="s">
        <v>78</v>
      </c>
      <c s="1"/>
      <c s="1"/>
      <c s="1"/>
      <c s="20">
        <f>SUMIF(Data!$F$2:$F$232,B155,Data!$H$2:$H$232)</f>
        <v>1</v>
      </c>
      <c s="17"/>
      <c s="44"/>
      <c s="20">
        <f>SUMIF('Historic Data'!$F$2:$F$232,B155,'Historic Data'!$H$2:$H$232)</f>
        <v>0</v>
      </c>
      <c s="17"/>
      <c s="7"/>
      <c s="13" t="str">
        <f t="shared" si="10"/>
        <v>OK</v>
      </c>
      <c s="1"/>
      <c s="4" t="str">
        <f t="shared" si="11"/>
        <v/>
      </c>
      <c s="4"/>
      <c s="4"/>
      <c s="4"/>
      <c s="4"/>
      <c s="4"/>
      <c s="4"/>
      <c s="37"/>
      <c r="X155" s="118">
        <v>1</v>
      </c>
      <c s="102">
        <v>25</v>
      </c>
    </row>
    <row ht="22.5" customHeight="1">
      <c r="B156" s="21" t="s">
        <v>9</v>
      </c>
      <c s="1" t="s">
        <v>105</v>
      </c>
      <c s="1"/>
      <c s="1"/>
      <c s="1"/>
      <c s="20">
        <f>SUM(G63:G66)</f>
        <v>0</v>
      </c>
      <c s="17"/>
      <c s="44"/>
      <c s="20">
        <f>SUMIF('Historic Data'!$F$2:$F$232,B63,'Historic Data'!$H$2:$H$232)+SUMIF('Historic Data'!$F$2:$F$232,B64,'Historic Data'!$H$2:$H$232)+SUMIF('Historic Data'!$F$2:$F$232,B65,'Historic Data'!$H$2:$H$232)+SUMIF('Historic Data'!$F$2:$F$232,B66,'Historic Data'!$H$2:$H$232)</f>
        <v>0</v>
      </c>
      <c s="17"/>
      <c s="7"/>
      <c s="13" t="str">
        <f t="shared" si="10"/>
        <v>OK</v>
      </c>
      <c s="1"/>
      <c s="4" t="str">
        <f t="shared" si="11"/>
        <v/>
      </c>
      <c s="4"/>
      <c s="4"/>
      <c s="4"/>
      <c s="4"/>
      <c s="4"/>
      <c s="4"/>
      <c s="37"/>
      <c r="X156" s="118">
        <v>1</v>
      </c>
      <c s="102">
        <v>25</v>
      </c>
    </row>
    <row ht="22.5" customHeight="1">
      <c r="B157" s="21" t="s">
        <v>283</v>
      </c>
      <c s="1" t="s">
        <v>355</v>
      </c>
      <c s="1"/>
      <c s="1"/>
      <c s="1"/>
      <c s="20">
        <f>SUMIF(Data!$F$2:$F$232,B157,Data!$H$2:$H$232)</f>
        <v>0</v>
      </c>
      <c s="17"/>
      <c s="44"/>
      <c s="20">
        <f>SUMIF('Historic Data'!$F$2:$F$232,B157,'Historic Data'!$H$2:$H$232)</f>
        <v>0</v>
      </c>
      <c s="17"/>
      <c s="7"/>
      <c s="13" t="str">
        <f t="shared" si="10"/>
        <v>OK</v>
      </c>
      <c s="1"/>
      <c s="4" t="str">
        <f t="shared" si="11"/>
        <v/>
      </c>
      <c s="4"/>
      <c s="4"/>
      <c s="4"/>
      <c s="4"/>
      <c s="4"/>
      <c s="4"/>
      <c s="37"/>
      <c r="X157" s="118">
        <v>1</v>
      </c>
      <c s="102">
        <v>25</v>
      </c>
    </row>
    <row ht="22.5" customHeight="1">
      <c r="B158" s="21" t="s">
        <v>10</v>
      </c>
      <c s="1" t="s">
        <v>511</v>
      </c>
      <c s="1"/>
      <c s="1"/>
      <c s="1"/>
      <c s="20">
        <f>SUMIF(Data!$F$2:$F$232,B158,Data!$H$2:$H$232)</f>
        <v>0</v>
      </c>
      <c s="17"/>
      <c s="44"/>
      <c s="20">
        <f>SUMIF('Historic Data'!$F$2:$F$232,B158,'Historic Data'!$H$2:$H$232)</f>
        <v>0</v>
      </c>
      <c s="17"/>
      <c s="7"/>
      <c s="13" t="s">
        <v>313</v>
      </c>
      <c s="1"/>
      <c s="4" t="str">
        <f t="shared" si="11"/>
        <v/>
      </c>
      <c s="4"/>
      <c s="4"/>
      <c s="4"/>
      <c s="4"/>
      <c s="4"/>
      <c s="4"/>
      <c s="37"/>
      <c r="X158" s="118"/>
      <c s="102"/>
    </row>
    <row ht="22.5" customHeight="1">
      <c r="B159" s="21" t="s">
        <v>284</v>
      </c>
      <c s="1" t="s">
        <v>381</v>
      </c>
      <c s="1"/>
      <c s="1"/>
      <c s="1"/>
      <c s="20">
        <f>SUMIF(Data!$F$2:$F$232,B159,Data!$H$2:$H$232)</f>
        <v>0</v>
      </c>
      <c s="17"/>
      <c s="44"/>
      <c s="20">
        <f>SUMIF('Historic Data'!$F$2:$F$232,B159,'Historic Data'!$H$2:$H$232)</f>
        <v>0</v>
      </c>
      <c s="17"/>
      <c s="7"/>
      <c s="13" t="str">
        <f>IF(AND(ABS(G159-J159)&gt;X159*J159, ABS(G159-J159)&gt;Y159), "CHECK", "OK")</f>
        <v>OK</v>
      </c>
      <c s="1"/>
      <c s="4" t="str">
        <f t="shared" si="11"/>
        <v/>
      </c>
      <c s="4"/>
      <c s="4"/>
      <c s="4"/>
      <c s="4"/>
      <c s="4"/>
      <c s="4"/>
      <c s="37"/>
      <c r="X159" s="118">
        <v>1</v>
      </c>
      <c s="102">
        <v>25</v>
      </c>
    </row>
    <row ht="22.5" customHeight="1">
      <c r="B160" s="21" t="s">
        <v>11</v>
      </c>
      <c s="1" t="s">
        <v>285</v>
      </c>
      <c s="1"/>
      <c s="1"/>
      <c s="1"/>
      <c s="20">
        <f>SUMIF(Data!$F$2:$F$232,B160,Data!$H$2:$H$232)</f>
        <v>0</v>
      </c>
      <c s="17"/>
      <c s="44"/>
      <c s="20">
        <f>SUMIF('Historic Data'!$F$2:$F$232,B160,'Historic Data'!$H$2:$H$232)</f>
        <v>0</v>
      </c>
      <c s="17"/>
      <c s="7"/>
      <c s="13" t="s">
        <v>313</v>
      </c>
      <c s="1"/>
      <c s="4" t="str">
        <f t="shared" si="11"/>
        <v/>
      </c>
      <c s="4"/>
      <c s="4"/>
      <c s="4"/>
      <c s="4"/>
      <c s="4"/>
      <c s="4"/>
      <c s="37"/>
      <c r="X160" s="118"/>
      <c s="102"/>
    </row>
    <row ht="22.5" customHeight="1">
      <c r="B161" s="21" t="s">
        <v>286</v>
      </c>
      <c s="1" t="s">
        <v>287</v>
      </c>
      <c s="1"/>
      <c s="1"/>
      <c s="1"/>
      <c s="20">
        <f>SUMIF(Data!$F$2:$F$232,B161,Data!$H$2:$H$232)</f>
        <v>0</v>
      </c>
      <c s="17"/>
      <c s="44"/>
      <c s="20">
        <f>SUMIF('Historic Data'!$F$2:$F$232,B161,'Historic Data'!$H$2:$H$232)</f>
        <v>0</v>
      </c>
      <c s="17"/>
      <c s="7"/>
      <c s="13" t="str">
        <f>IF(AND(ABS(G161-J161)&gt;X161*J161, ABS(G161-J161)&gt;Y161), "CHECK", "OK")</f>
        <v>OK</v>
      </c>
      <c s="1"/>
      <c s="4" t="str">
        <f t="shared" si="11"/>
        <v/>
      </c>
      <c s="4"/>
      <c s="4"/>
      <c s="4"/>
      <c s="4"/>
      <c s="4"/>
      <c s="4"/>
      <c s="37"/>
      <c r="X161" s="118">
        <v>0.25</v>
      </c>
      <c s="102">
        <v>10</v>
      </c>
    </row>
    <row ht="22.5" customHeight="1">
      <c r="B162" s="21" t="s">
        <v>487</v>
      </c>
      <c s="1" t="s">
        <v>250</v>
      </c>
      <c s="1"/>
      <c s="1"/>
      <c s="1"/>
      <c s="20">
        <f>SUMIF(Data!$F$2:$F$232,B162,Data!$H$2:$H$232)</f>
        <v>0</v>
      </c>
      <c s="17"/>
      <c s="44"/>
      <c s="20">
        <f>SUMIF('Historic Data'!$F$2:$F$232,B162,'Historic Data'!$H$2:$H$232)</f>
        <v>0</v>
      </c>
      <c s="17"/>
      <c s="7"/>
      <c s="13" t="s">
        <v>313</v>
      </c>
      <c s="1"/>
      <c s="4" t="str">
        <f t="shared" si="11"/>
        <v/>
      </c>
      <c s="4"/>
      <c s="4"/>
      <c s="4"/>
      <c s="4"/>
      <c s="4"/>
      <c s="4"/>
      <c s="37"/>
      <c r="X162" s="118"/>
      <c s="102"/>
    </row>
    <row>
      <c r="B163" s="53"/>
      <c s="5"/>
      <c s="5"/>
      <c s="5"/>
      <c s="5"/>
      <c s="5"/>
      <c s="5"/>
      <c s="52"/>
      <c s="5"/>
      <c s="5"/>
      <c s="55"/>
      <c s="5"/>
      <c s="5"/>
      <c s="10"/>
      <c s="51"/>
      <c s="10"/>
      <c s="10"/>
      <c s="10"/>
      <c s="10"/>
      <c s="10"/>
      <c s="54"/>
      <c r="X163" s="118"/>
      <c s="102"/>
    </row>
    <row ht="15.6">
      <c r="B164" s="21"/>
      <c s="24" t="s">
        <v>288</v>
      </c>
      <c s="1"/>
      <c s="1"/>
      <c s="1"/>
      <c s="1"/>
      <c s="1"/>
      <c s="12"/>
      <c s="1"/>
      <c s="1"/>
      <c s="7"/>
      <c s="1"/>
      <c s="1"/>
      <c s="6"/>
      <c s="48"/>
      <c s="6"/>
      <c s="6"/>
      <c s="6"/>
      <c s="6"/>
      <c s="6"/>
      <c s="37"/>
      <c r="X164" s="118"/>
      <c s="102"/>
    </row>
    <row>
      <c r="B165" s="21"/>
      <c s="1"/>
      <c s="1"/>
      <c s="1"/>
      <c s="1"/>
      <c s="1"/>
      <c s="1"/>
      <c s="12"/>
      <c s="1"/>
      <c s="1"/>
      <c s="7"/>
      <c s="1"/>
      <c s="1"/>
      <c s="6"/>
      <c s="48"/>
      <c s="6"/>
      <c s="6"/>
      <c s="6"/>
      <c s="6"/>
      <c s="6"/>
      <c s="37"/>
      <c r="X165" s="118"/>
      <c s="102"/>
    </row>
    <row ht="22.5" customHeight="1">
      <c r="B166" s="21" t="s">
        <v>213</v>
      </c>
      <c s="1" t="s">
        <v>12</v>
      </c>
      <c s="1"/>
      <c s="1"/>
      <c s="1"/>
      <c s="20">
        <f>SUMIF(Data!$F$2:$F$232,B166,Data!$H$2:$H$232)</f>
        <v>0</v>
      </c>
      <c s="17"/>
      <c s="44"/>
      <c s="20">
        <f>SUMIF('Historic Data'!$F$2:$F$232,B166,'Historic Data'!$H$2:$H$232)</f>
        <v>0</v>
      </c>
      <c s="17"/>
      <c s="7"/>
      <c s="13" t="s">
        <v>313</v>
      </c>
      <c s="1"/>
      <c s="4" t="str">
        <f t="shared" si="12" ref="O166:O172">IF(M166="Check","The Year to year comparison shows that there is more than a 25% difference in the number of incidents with a primary waste type of "&amp;C166&amp;". Can you provide a reason for this?","")</f>
        <v/>
      </c>
      <c s="4"/>
      <c s="4"/>
      <c s="4"/>
      <c s="4"/>
      <c s="4"/>
      <c s="4"/>
      <c s="37"/>
      <c r="X166" s="118"/>
      <c s="102"/>
    </row>
    <row ht="22.5" customHeight="1">
      <c r="B167" s="21" t="s">
        <v>488</v>
      </c>
      <c s="1" t="s">
        <v>251</v>
      </c>
      <c s="1"/>
      <c s="1"/>
      <c s="1"/>
      <c s="20">
        <f>SUMIF(Data!$F$2:$F$232,B167,Data!$H$2:$H$232)</f>
        <v>0</v>
      </c>
      <c s="17"/>
      <c s="44"/>
      <c s="20">
        <f>SUMIF('Historic Data'!$F$2:$F$232,B167,'Historic Data'!$H$2:$H$232)</f>
        <v>0</v>
      </c>
      <c s="17"/>
      <c s="7"/>
      <c s="13" t="s">
        <v>313</v>
      </c>
      <c s="1"/>
      <c s="4" t="str">
        <f t="shared" si="12"/>
        <v/>
      </c>
      <c s="4"/>
      <c s="4"/>
      <c s="4"/>
      <c s="4"/>
      <c s="4"/>
      <c s="4"/>
      <c s="37"/>
      <c r="X167" s="118"/>
      <c s="102"/>
    </row>
    <row ht="22.5" customHeight="1">
      <c r="B168" s="21" t="s">
        <v>214</v>
      </c>
      <c s="1" t="s">
        <v>81</v>
      </c>
      <c s="1"/>
      <c s="1"/>
      <c s="1"/>
      <c s="20">
        <f>SUMIF(Data!$F$2:$F$232,B168,Data!$H$2:$H$232)</f>
        <v>0</v>
      </c>
      <c s="17"/>
      <c s="44"/>
      <c s="20">
        <f>SUMIF('Historic Data'!$F$2:$F$232,B168,'Historic Data'!$H$2:$H$232)</f>
        <v>0</v>
      </c>
      <c s="17"/>
      <c s="7"/>
      <c s="13" t="str">
        <f t="shared" si="13" ref="M168:M169">IF(AND(ABS(G168-J168)&gt;X168*J168, ABS(G168-J168)&gt;Y168), "CHECK", "OK")</f>
        <v>OK</v>
      </c>
      <c s="1"/>
      <c s="4" t="str">
        <f t="shared" si="12"/>
        <v/>
      </c>
      <c s="4"/>
      <c s="4"/>
      <c s="4"/>
      <c s="4"/>
      <c s="4"/>
      <c s="4"/>
      <c s="37"/>
      <c r="X168" s="118">
        <v>1</v>
      </c>
      <c s="102">
        <v>25</v>
      </c>
    </row>
    <row ht="22.5" customHeight="1">
      <c r="B169" s="21" t="s">
        <v>489</v>
      </c>
      <c s="1" t="s">
        <v>513</v>
      </c>
      <c s="1"/>
      <c s="1"/>
      <c s="1"/>
      <c s="20">
        <f>SUMIF(Data!$F$2:$F$232,B169,Data!$H$2:$H$232)</f>
        <v>0</v>
      </c>
      <c s="17"/>
      <c s="44"/>
      <c s="20">
        <f>SUMIF('Historic Data'!$F$2:$F$232,B169,'Historic Data'!$H$2:$H$232)</f>
        <v>0</v>
      </c>
      <c s="17"/>
      <c s="7"/>
      <c s="13" t="str">
        <f t="shared" si="13"/>
        <v>OK</v>
      </c>
      <c s="1"/>
      <c s="4" t="str">
        <f t="shared" si="12"/>
        <v/>
      </c>
      <c s="4"/>
      <c s="4"/>
      <c s="4"/>
      <c s="4"/>
      <c s="4"/>
      <c s="4"/>
      <c s="37"/>
      <c r="X169" s="118">
        <v>1</v>
      </c>
      <c s="102">
        <v>25</v>
      </c>
    </row>
    <row ht="22.5" customHeight="1">
      <c r="B170" s="21" t="s">
        <v>356</v>
      </c>
      <c s="1" t="s">
        <v>52</v>
      </c>
      <c s="1"/>
      <c s="1"/>
      <c s="1"/>
      <c s="20">
        <f>SUMIF(Data!$F$2:$F$232,B170,Data!$H$2:$H$232)</f>
        <v>0</v>
      </c>
      <c s="17"/>
      <c s="44"/>
      <c s="20">
        <f>SUMIF('Historic Data'!$F$2:$F$232,B170,'Historic Data'!$H$2:$H$232)</f>
        <v>0</v>
      </c>
      <c s="17"/>
      <c s="7"/>
      <c s="13" t="s">
        <v>313</v>
      </c>
      <c s="1"/>
      <c s="4" t="str">
        <f t="shared" si="12"/>
        <v/>
      </c>
      <c s="4"/>
      <c s="4"/>
      <c s="4"/>
      <c s="4"/>
      <c s="4"/>
      <c s="4"/>
      <c s="37"/>
      <c r="X170" s="118"/>
      <c s="102"/>
    </row>
    <row ht="22.5" customHeight="1">
      <c r="B171" s="21" t="s">
        <v>80</v>
      </c>
      <c s="1" t="s">
        <v>289</v>
      </c>
      <c s="1"/>
      <c s="1"/>
      <c s="1"/>
      <c s="20">
        <f>SUMIF(Data!$F$2:$F$232,B171,Data!$H$2:$H$232)</f>
        <v>0</v>
      </c>
      <c s="17"/>
      <c s="44"/>
      <c s="20">
        <f>SUMIF('Historic Data'!$F$2:$F$232,B171,'Historic Data'!$H$2:$H$232)</f>
        <v>0</v>
      </c>
      <c s="17"/>
      <c s="7"/>
      <c s="13" t="s">
        <v>313</v>
      </c>
      <c s="1"/>
      <c s="4" t="str">
        <f t="shared" si="12"/>
        <v/>
      </c>
      <c s="4"/>
      <c s="4"/>
      <c s="4"/>
      <c s="4"/>
      <c s="4"/>
      <c s="4"/>
      <c s="37"/>
      <c r="X171" s="118"/>
      <c s="102"/>
    </row>
    <row ht="22.5" customHeight="1">
      <c r="B172" s="21" t="s">
        <v>357</v>
      </c>
      <c s="1" t="s">
        <v>215</v>
      </c>
      <c s="1"/>
      <c s="1"/>
      <c s="1"/>
      <c s="20">
        <f>SUMIF(Data!$F$2:$F$232,B172,Data!$H$2:$H$232)</f>
        <v>0</v>
      </c>
      <c s="17"/>
      <c s="44"/>
      <c s="20">
        <f>SUMIF('Historic Data'!$F$2:$F$232,B172,'Historic Data'!$H$2:$H$232)</f>
        <v>0</v>
      </c>
      <c s="17"/>
      <c s="7"/>
      <c s="13" t="s">
        <v>313</v>
      </c>
      <c s="1"/>
      <c s="4" t="str">
        <f t="shared" si="12"/>
        <v/>
      </c>
      <c s="4"/>
      <c s="4"/>
      <c s="4"/>
      <c s="4"/>
      <c s="4"/>
      <c s="4"/>
      <c s="37"/>
      <c r="X172" s="118"/>
      <c s="102"/>
    </row>
    <row>
      <c r="B173" s="21"/>
      <c s="1"/>
      <c s="1"/>
      <c s="1"/>
      <c s="1"/>
      <c s="1"/>
      <c s="1"/>
      <c s="12"/>
      <c s="1"/>
      <c s="1"/>
      <c s="7"/>
      <c s="1"/>
      <c s="1"/>
      <c s="6"/>
      <c s="48"/>
      <c s="6"/>
      <c s="6"/>
      <c s="6"/>
      <c s="6"/>
      <c s="6"/>
      <c s="37"/>
    </row>
    <row>
      <c r="B174" s="114"/>
      <c s="2"/>
      <c s="2"/>
      <c s="2"/>
      <c s="2"/>
      <c s="2"/>
      <c s="2"/>
      <c s="2"/>
      <c s="2"/>
      <c s="2"/>
      <c s="2"/>
      <c s="2"/>
      <c s="2"/>
      <c s="2"/>
      <c s="2"/>
      <c s="2"/>
      <c s="2"/>
      <c s="2"/>
      <c s="2"/>
      <c s="2"/>
      <c s="83"/>
    </row>
  </sheetData>
  <mergeCells count="173">
    <mergeCell ref="B2:C2"/>
    <mergeCell ref="B3:C3"/>
    <mergeCell ref="J7:N7"/>
    <mergeCell ref="J18:N18"/>
    <mergeCell ref="J32:N32"/>
    <mergeCell ref="J44:M44"/>
    <mergeCell ref="J45:M45"/>
    <mergeCell ref="J47:N47"/>
    <mergeCell ref="C63:E63"/>
    <mergeCell ref="C64:E64"/>
    <mergeCell ref="C65:E65"/>
    <mergeCell ref="C66:E66"/>
    <mergeCell ref="J71:M71"/>
    <mergeCell ref="J72:M72"/>
    <mergeCell ref="E76:K76"/>
    <mergeCell ref="C85:E85"/>
    <mergeCell ref="E87:N87"/>
    <mergeCell ref="E99:N99"/>
    <mergeCell ref="E101:N101"/>
    <mergeCell ref="E103:N103"/>
    <mergeCell ref="E105:N105"/>
    <mergeCell ref="G110:H110"/>
    <mergeCell ref="J110:K110"/>
    <mergeCell ref="G111:H111"/>
    <mergeCell ref="J111:K111"/>
    <mergeCell ref="O111:U111"/>
    <mergeCell ref="G115:H115"/>
    <mergeCell ref="J115:K115"/>
    <mergeCell ref="O115:U115"/>
    <mergeCell ref="G116:H116"/>
    <mergeCell ref="J116:K116"/>
    <mergeCell ref="O116:U116"/>
    <mergeCell ref="G117:H117"/>
    <mergeCell ref="J117:K117"/>
    <mergeCell ref="O117:U117"/>
    <mergeCell ref="G118:H118"/>
    <mergeCell ref="J118:K118"/>
    <mergeCell ref="O118:U118"/>
    <mergeCell ref="G119:H119"/>
    <mergeCell ref="J119:K119"/>
    <mergeCell ref="O119:U119"/>
    <mergeCell ref="G120:H120"/>
    <mergeCell ref="J120:K120"/>
    <mergeCell ref="O120:U120"/>
    <mergeCell ref="G121:H121"/>
    <mergeCell ref="J121:K121"/>
    <mergeCell ref="O121:U121"/>
    <mergeCell ref="G122:H122"/>
    <mergeCell ref="J122:K122"/>
    <mergeCell ref="O122:U122"/>
    <mergeCell ref="G123:H123"/>
    <mergeCell ref="J123:K123"/>
    <mergeCell ref="O123:U123"/>
    <mergeCell ref="G124:H124"/>
    <mergeCell ref="J124:K124"/>
    <mergeCell ref="O124:U124"/>
    <mergeCell ref="G125:H125"/>
    <mergeCell ref="J125:K125"/>
    <mergeCell ref="O125:U125"/>
    <mergeCell ref="G126:H126"/>
    <mergeCell ref="J126:K126"/>
    <mergeCell ref="O126:U126"/>
    <mergeCell ref="G127:H127"/>
    <mergeCell ref="J127:K127"/>
    <mergeCell ref="O127:U127"/>
    <mergeCell ref="G128:H128"/>
    <mergeCell ref="J128:K128"/>
    <mergeCell ref="O128:U128"/>
    <mergeCell ref="G129:H129"/>
    <mergeCell ref="J129:K129"/>
    <mergeCell ref="O129:U129"/>
    <mergeCell ref="G132:H132"/>
    <mergeCell ref="J132:K132"/>
    <mergeCell ref="O132:U132"/>
    <mergeCell ref="G133:H133"/>
    <mergeCell ref="J133:K133"/>
    <mergeCell ref="O133:U133"/>
    <mergeCell ref="G134:H134"/>
    <mergeCell ref="J134:K134"/>
    <mergeCell ref="O134:U134"/>
    <mergeCell ref="G135:H135"/>
    <mergeCell ref="J135:K135"/>
    <mergeCell ref="O135:U135"/>
    <mergeCell ref="G136:H136"/>
    <mergeCell ref="J136:K136"/>
    <mergeCell ref="O136:U136"/>
    <mergeCell ref="G137:H137"/>
    <mergeCell ref="J137:K137"/>
    <mergeCell ref="O137:U137"/>
    <mergeCell ref="G138:H138"/>
    <mergeCell ref="J138:K138"/>
    <mergeCell ref="O138:U138"/>
    <mergeCell ref="G139:H139"/>
    <mergeCell ref="J139:K139"/>
    <mergeCell ref="O139:U139"/>
    <mergeCell ref="G140:H140"/>
    <mergeCell ref="J140:K140"/>
    <mergeCell ref="O140:U140"/>
    <mergeCell ref="G141:H141"/>
    <mergeCell ref="J141:K141"/>
    <mergeCell ref="O141:U141"/>
    <mergeCell ref="G144:H144"/>
    <mergeCell ref="J144:K144"/>
    <mergeCell ref="O144:U144"/>
    <mergeCell ref="G145:H145"/>
    <mergeCell ref="J145:K145"/>
    <mergeCell ref="O145:U145"/>
    <mergeCell ref="G146:H146"/>
    <mergeCell ref="J146:K146"/>
    <mergeCell ref="O146:U146"/>
    <mergeCell ref="G147:H147"/>
    <mergeCell ref="J147:K147"/>
    <mergeCell ref="O147:U147"/>
    <mergeCell ref="G148:H148"/>
    <mergeCell ref="J148:K148"/>
    <mergeCell ref="O148:U148"/>
    <mergeCell ref="G149:H149"/>
    <mergeCell ref="J149:K149"/>
    <mergeCell ref="O149:U149"/>
    <mergeCell ref="G150:H150"/>
    <mergeCell ref="J150:K150"/>
    <mergeCell ref="O150:U150"/>
    <mergeCell ref="G153:H153"/>
    <mergeCell ref="J153:K153"/>
    <mergeCell ref="O153:U153"/>
    <mergeCell ref="G154:H154"/>
    <mergeCell ref="J154:K154"/>
    <mergeCell ref="O154:U154"/>
    <mergeCell ref="G155:H155"/>
    <mergeCell ref="J155:K155"/>
    <mergeCell ref="O155:U155"/>
    <mergeCell ref="G156:H156"/>
    <mergeCell ref="J156:K156"/>
    <mergeCell ref="O156:U156"/>
    <mergeCell ref="G157:H157"/>
    <mergeCell ref="J157:K157"/>
    <mergeCell ref="O157:U157"/>
    <mergeCell ref="G158:H158"/>
    <mergeCell ref="J158:K158"/>
    <mergeCell ref="O158:U158"/>
    <mergeCell ref="G159:H159"/>
    <mergeCell ref="J159:K159"/>
    <mergeCell ref="O159:U159"/>
    <mergeCell ref="G160:H160"/>
    <mergeCell ref="J160:K160"/>
    <mergeCell ref="O160:U160"/>
    <mergeCell ref="G161:H161"/>
    <mergeCell ref="J161:K161"/>
    <mergeCell ref="O161:U161"/>
    <mergeCell ref="G162:H162"/>
    <mergeCell ref="J162:K162"/>
    <mergeCell ref="O162:U162"/>
    <mergeCell ref="G166:H166"/>
    <mergeCell ref="J166:K166"/>
    <mergeCell ref="O166:U166"/>
    <mergeCell ref="G167:H167"/>
    <mergeCell ref="J167:K167"/>
    <mergeCell ref="O167:U167"/>
    <mergeCell ref="G168:H168"/>
    <mergeCell ref="J168:K168"/>
    <mergeCell ref="O168:U168"/>
    <mergeCell ref="G169:H169"/>
    <mergeCell ref="J169:K169"/>
    <mergeCell ref="O169:U169"/>
    <mergeCell ref="G170:H170"/>
    <mergeCell ref="J170:K170"/>
    <mergeCell ref="O170:U170"/>
    <mergeCell ref="G171:H171"/>
    <mergeCell ref="J171:K171"/>
    <mergeCell ref="O171:U171"/>
    <mergeCell ref="G172:H172"/>
    <mergeCell ref="J172:K172"/>
    <mergeCell ref="O172:U172"/>
  </mergeCells>
  <conditionalFormatting sqref="C76 C87 C99 C101 C103 C105 H7 H18 H32 H44:H45 H47:H49 H69 H71:H72 M111 M115:M129 M132:M141 M144:M150 M153:M162 M166:M172">
    <cfRule type="cellIs" dxfId="0" priority="1" stopIfTrue="1" operator="equal">
      <formula>"Check"</formula>
    </cfRule>
    <cfRule type="cellIs" dxfId="1" priority="2" stopIfTrue="1" operator="equal">
      <formula>"OK"</formula>
    </cfRule>
  </conditionalFormatting>
  <pageMargins left="0.7" right="0.7" top="0.75" bottom="0.75" header="0.3" footer="0.3"/>
  <pageSetup paperSize="9" orientation="portrait"/>
</worksheet>
</file>

<file path=xl/worksheets/sheet2.xml><?xml version="1.0" encoding="utf-8"?>
<worksheet xmlns:r="http://schemas.openxmlformats.org/officeDocument/2006/relationships" xmlns="http://schemas.openxmlformats.org/spreadsheetml/2006/main">
  <dimension ref="A1:H85"/>
  <sheetViews>
    <sheetView workbookViewId="0"/>
  </sheetViews>
  <sheetFormatPr defaultRowHeight="14.4"/>
  <cols>
    <col min="1" max="1" width="12.5546875" style="45" customWidth="1"/>
    <col min="2" max="2" width="40.109375" customWidth="1"/>
    <col min="3" max="3" width="11" style="45" customWidth="1"/>
    <col min="4" max="4" width="15.88671875" style="45" customWidth="1"/>
    <col min="5" max="5" width="39.6640625" customWidth="1"/>
    <col min="6" max="6" width="12.33203125" customWidth="1"/>
    <col min="7" max="7" width="41.5546875" customWidth="1"/>
    <col min="8" max="8" width="11.44140625" customWidth="1"/>
  </cols>
  <sheetData>
    <row>
      <c s="45" t="s">
        <v>206</v>
      </c>
      <c t="s">
        <v>134</v>
      </c>
      <c s="45" t="s">
        <v>506</v>
      </c>
      <c s="45" t="s">
        <v>71</v>
      </c>
      <c t="s">
        <v>135</v>
      </c>
      <c t="s">
        <v>406</v>
      </c>
      <c t="s">
        <v>345</v>
      </c>
      <c s="67" t="s">
        <v>447</v>
      </c>
    </row>
    <row>
      <c s="45">
        <v>27</v>
      </c>
      <c t="s">
        <v>70</v>
      </c>
      <c s="45">
        <v>348</v>
      </c>
      <c s="124" t="s">
        <v>132</v>
      </c>
      <c t="s">
        <v>509</v>
      </c>
      <c t="s">
        <v>248</v>
      </c>
      <c t="s">
        <v>354</v>
      </c>
      <c>
        <v>6</v>
      </c>
    </row>
    <row>
      <c s="45">
        <v>27</v>
      </c>
      <c t="s">
        <v>70</v>
      </c>
      <c s="45">
        <v>348</v>
      </c>
      <c s="124" t="s">
        <v>132</v>
      </c>
      <c t="s">
        <v>509</v>
      </c>
      <c t="s">
        <v>413</v>
      </c>
      <c t="s">
        <v>173</v>
      </c>
      <c>
        <v>33</v>
      </c>
    </row>
    <row>
      <c s="45">
        <v>27</v>
      </c>
      <c t="s">
        <v>70</v>
      </c>
      <c s="45">
        <v>348</v>
      </c>
      <c s="124" t="s">
        <v>132</v>
      </c>
      <c t="s">
        <v>509</v>
      </c>
      <c t="s">
        <v>146</v>
      </c>
      <c t="s">
        <v>343</v>
      </c>
      <c>
        <v>33</v>
      </c>
    </row>
    <row>
      <c s="45">
        <v>27</v>
      </c>
      <c t="s">
        <v>70</v>
      </c>
      <c s="45">
        <v>348</v>
      </c>
      <c s="124" t="s">
        <v>132</v>
      </c>
      <c t="s">
        <v>509</v>
      </c>
      <c t="s">
        <v>414</v>
      </c>
      <c t="s">
        <v>133</v>
      </c>
      <c>
        <v>33</v>
      </c>
    </row>
    <row>
      <c s="45">
        <v>27</v>
      </c>
      <c t="s">
        <v>70</v>
      </c>
      <c s="45">
        <v>348</v>
      </c>
      <c s="124" t="s">
        <v>132</v>
      </c>
      <c t="s">
        <v>509</v>
      </c>
      <c t="s">
        <v>174</v>
      </c>
      <c t="s">
        <v>238</v>
      </c>
      <c>
        <v>33</v>
      </c>
    </row>
    <row>
      <c s="45">
        <v>27</v>
      </c>
      <c t="s">
        <v>70</v>
      </c>
      <c s="45">
        <v>348</v>
      </c>
      <c s="124" t="s">
        <v>132</v>
      </c>
      <c t="s">
        <v>509</v>
      </c>
      <c t="s">
        <v>415</v>
      </c>
      <c t="s">
        <v>271</v>
      </c>
      <c>
        <v>33</v>
      </c>
    </row>
    <row>
      <c s="45">
        <v>27</v>
      </c>
      <c t="s">
        <v>70</v>
      </c>
      <c s="45">
        <v>348</v>
      </c>
      <c s="124" t="s">
        <v>132</v>
      </c>
      <c t="s">
        <v>509</v>
      </c>
      <c t="s">
        <v>147</v>
      </c>
      <c t="s">
        <v>480</v>
      </c>
      <c>
        <v>324</v>
      </c>
    </row>
    <row>
      <c s="45">
        <v>27</v>
      </c>
      <c t="s">
        <v>70</v>
      </c>
      <c s="45">
        <v>348</v>
      </c>
      <c s="124" t="s">
        <v>132</v>
      </c>
      <c t="s">
        <v>509</v>
      </c>
      <c t="s">
        <v>416</v>
      </c>
      <c t="s">
        <v>175</v>
      </c>
      <c>
        <v>33</v>
      </c>
    </row>
    <row>
      <c s="45">
        <v>27</v>
      </c>
      <c t="s">
        <v>70</v>
      </c>
      <c s="45">
        <v>348</v>
      </c>
      <c s="124" t="s">
        <v>132</v>
      </c>
      <c t="s">
        <v>509</v>
      </c>
      <c t="s">
        <v>148</v>
      </c>
      <c t="s">
        <v>239</v>
      </c>
      <c>
        <v>33</v>
      </c>
    </row>
    <row>
      <c s="45">
        <v>27</v>
      </c>
      <c t="s">
        <v>70</v>
      </c>
      <c s="45">
        <v>348</v>
      </c>
      <c s="124" t="s">
        <v>132</v>
      </c>
      <c t="s">
        <v>509</v>
      </c>
      <c t="s">
        <v>477</v>
      </c>
      <c t="s">
        <v>240</v>
      </c>
      <c>
        <v>0</v>
      </c>
    </row>
    <row>
      <c s="45">
        <v>27</v>
      </c>
      <c t="s">
        <v>70</v>
      </c>
      <c s="45">
        <v>348</v>
      </c>
      <c s="124" t="s">
        <v>132</v>
      </c>
      <c t="s">
        <v>509</v>
      </c>
      <c t="s">
        <v>340</v>
      </c>
      <c t="s">
        <v>504</v>
      </c>
      <c>
        <v>33</v>
      </c>
    </row>
    <row>
      <c s="45">
        <v>27</v>
      </c>
      <c t="s">
        <v>70</v>
      </c>
      <c s="45">
        <v>348</v>
      </c>
      <c s="124" t="s">
        <v>132</v>
      </c>
      <c t="s">
        <v>509</v>
      </c>
      <c t="s">
        <v>66</v>
      </c>
      <c t="s">
        <v>316</v>
      </c>
      <c>
        <v>33</v>
      </c>
    </row>
    <row>
      <c s="45">
        <v>27</v>
      </c>
      <c t="s">
        <v>70</v>
      </c>
      <c s="45">
        <v>348</v>
      </c>
      <c s="124" t="s">
        <v>132</v>
      </c>
      <c t="s">
        <v>509</v>
      </c>
      <c t="s">
        <v>341</v>
      </c>
      <c t="s">
        <v>404</v>
      </c>
      <c>
        <v>33</v>
      </c>
    </row>
    <row>
      <c s="45">
        <v>27</v>
      </c>
      <c t="s">
        <v>70</v>
      </c>
      <c s="45">
        <v>348</v>
      </c>
      <c s="124" t="s">
        <v>132</v>
      </c>
      <c t="s">
        <v>509</v>
      </c>
      <c t="s">
        <v>67</v>
      </c>
      <c t="s">
        <v>317</v>
      </c>
      <c>
        <v>33</v>
      </c>
    </row>
    <row>
      <c s="45">
        <v>27</v>
      </c>
      <c t="s">
        <v>70</v>
      </c>
      <c s="45">
        <v>348</v>
      </c>
      <c s="124" t="s">
        <v>132</v>
      </c>
      <c t="s">
        <v>176</v>
      </c>
      <c t="s">
        <v>42</v>
      </c>
      <c t="s">
        <v>318</v>
      </c>
      <c>
        <v>1</v>
      </c>
    </row>
    <row>
      <c s="45">
        <v>27</v>
      </c>
      <c t="s">
        <v>70</v>
      </c>
      <c s="45">
        <v>348</v>
      </c>
      <c s="124" t="s">
        <v>132</v>
      </c>
      <c t="s">
        <v>272</v>
      </c>
      <c t="s">
        <v>449</v>
      </c>
      <c t="s">
        <v>320</v>
      </c>
      <c>
        <v>80</v>
      </c>
    </row>
    <row>
      <c s="45">
        <v>27</v>
      </c>
      <c t="s">
        <v>70</v>
      </c>
      <c s="45">
        <v>348</v>
      </c>
      <c s="124" t="s">
        <v>132</v>
      </c>
      <c t="s">
        <v>73</v>
      </c>
      <c t="s">
        <v>180</v>
      </c>
      <c t="s">
        <v>348</v>
      </c>
      <c>
        <v>80</v>
      </c>
    </row>
    <row>
      <c s="45">
        <v>27</v>
      </c>
      <c t="s">
        <v>70</v>
      </c>
      <c s="45">
        <v>348</v>
      </c>
      <c s="124" t="s">
        <v>132</v>
      </c>
      <c t="s">
        <v>49</v>
      </c>
      <c t="s">
        <v>186</v>
      </c>
      <c t="s">
        <v>246</v>
      </c>
      <c>
        <v>1</v>
      </c>
    </row>
    <row>
      <c s="45">
        <v>27</v>
      </c>
      <c t="s">
        <v>70</v>
      </c>
      <c s="45">
        <v>348</v>
      </c>
      <c s="124" t="s">
        <v>132</v>
      </c>
      <c t="s">
        <v>49</v>
      </c>
      <c t="s">
        <v>76</v>
      </c>
      <c t="s">
        <v>276</v>
      </c>
      <c>
        <v>6</v>
      </c>
    </row>
    <row>
      <c s="45">
        <v>27</v>
      </c>
      <c t="s">
        <v>70</v>
      </c>
      <c s="45">
        <v>348</v>
      </c>
      <c s="124" t="s">
        <v>132</v>
      </c>
      <c t="s">
        <v>49</v>
      </c>
      <c t="s">
        <v>140</v>
      </c>
      <c t="s">
        <v>50</v>
      </c>
      <c>
        <v>12</v>
      </c>
    </row>
    <row>
      <c s="45">
        <v>27</v>
      </c>
      <c t="s">
        <v>70</v>
      </c>
      <c s="45">
        <v>348</v>
      </c>
      <c s="124" t="s">
        <v>132</v>
      </c>
      <c t="s">
        <v>49</v>
      </c>
      <c t="s">
        <v>408</v>
      </c>
      <c t="s">
        <v>210</v>
      </c>
      <c>
        <v>3</v>
      </c>
    </row>
    <row>
      <c s="45">
        <v>27</v>
      </c>
      <c t="s">
        <v>70</v>
      </c>
      <c s="45">
        <v>348</v>
      </c>
      <c s="124" t="s">
        <v>132</v>
      </c>
      <c t="s">
        <v>49</v>
      </c>
      <c t="s">
        <v>2</v>
      </c>
      <c t="s">
        <v>353</v>
      </c>
      <c>
        <v>57</v>
      </c>
    </row>
    <row>
      <c s="45">
        <v>27</v>
      </c>
      <c t="s">
        <v>70</v>
      </c>
      <c s="45">
        <v>348</v>
      </c>
      <c s="124" t="s">
        <v>132</v>
      </c>
      <c t="s">
        <v>49</v>
      </c>
      <c t="s">
        <v>279</v>
      </c>
      <c t="s">
        <v>211</v>
      </c>
      <c>
        <v>1</v>
      </c>
    </row>
    <row>
      <c s="45">
        <v>27</v>
      </c>
      <c t="s">
        <v>70</v>
      </c>
      <c s="45">
        <v>348</v>
      </c>
      <c s="124" t="s">
        <v>132</v>
      </c>
      <c t="s">
        <v>43</v>
      </c>
      <c t="s">
        <v>5</v>
      </c>
      <c t="s">
        <v>319</v>
      </c>
      <c>
        <v>7</v>
      </c>
    </row>
    <row>
      <c s="45">
        <v>27</v>
      </c>
      <c t="s">
        <v>70</v>
      </c>
      <c s="45">
        <v>348</v>
      </c>
      <c s="124" t="s">
        <v>132</v>
      </c>
      <c t="s">
        <v>43</v>
      </c>
      <c t="s">
        <v>143</v>
      </c>
      <c t="s">
        <v>378</v>
      </c>
      <c>
        <v>12</v>
      </c>
    </row>
    <row>
      <c s="45">
        <v>27</v>
      </c>
      <c t="s">
        <v>70</v>
      </c>
      <c s="45">
        <v>348</v>
      </c>
      <c s="124" t="s">
        <v>132</v>
      </c>
      <c t="s">
        <v>43</v>
      </c>
      <c t="s">
        <v>280</v>
      </c>
      <c t="s">
        <v>405</v>
      </c>
      <c>
        <v>29</v>
      </c>
    </row>
    <row>
      <c s="45">
        <v>27</v>
      </c>
      <c t="s">
        <v>70</v>
      </c>
      <c s="45">
        <v>348</v>
      </c>
      <c s="124" t="s">
        <v>132</v>
      </c>
      <c t="s">
        <v>43</v>
      </c>
      <c t="s">
        <v>411</v>
      </c>
      <c t="s">
        <v>144</v>
      </c>
      <c>
        <v>9</v>
      </c>
    </row>
    <row>
      <c s="45">
        <v>27</v>
      </c>
      <c t="s">
        <v>70</v>
      </c>
      <c s="45">
        <v>348</v>
      </c>
      <c s="124" t="s">
        <v>132</v>
      </c>
      <c t="s">
        <v>43</v>
      </c>
      <c t="s">
        <v>6</v>
      </c>
      <c t="s">
        <v>344</v>
      </c>
      <c>
        <v>29</v>
      </c>
    </row>
    <row>
      <c s="45">
        <v>27</v>
      </c>
      <c t="s">
        <v>70</v>
      </c>
      <c s="45">
        <v>348</v>
      </c>
      <c s="124" t="s">
        <v>132</v>
      </c>
      <c t="s">
        <v>43</v>
      </c>
      <c t="s">
        <v>145</v>
      </c>
      <c t="s">
        <v>77</v>
      </c>
      <c>
        <v>45</v>
      </c>
    </row>
    <row>
      <c s="45">
        <v>27</v>
      </c>
      <c t="s">
        <v>70</v>
      </c>
      <c s="45">
        <v>348</v>
      </c>
      <c s="124" t="s">
        <v>132</v>
      </c>
      <c t="s">
        <v>43</v>
      </c>
      <c t="s">
        <v>281</v>
      </c>
      <c t="s">
        <v>535</v>
      </c>
      <c>
        <v>56</v>
      </c>
    </row>
    <row>
      <c s="45">
        <v>27</v>
      </c>
      <c t="s">
        <v>70</v>
      </c>
      <c s="45">
        <v>348</v>
      </c>
      <c s="124" t="s">
        <v>132</v>
      </c>
      <c t="s">
        <v>43</v>
      </c>
      <c t="s">
        <v>412</v>
      </c>
      <c t="s">
        <v>7</v>
      </c>
      <c>
        <v>14</v>
      </c>
    </row>
    <row>
      <c s="45">
        <v>27</v>
      </c>
      <c t="s">
        <v>70</v>
      </c>
      <c s="45">
        <v>348</v>
      </c>
      <c s="124" t="s">
        <v>132</v>
      </c>
      <c t="s">
        <v>43</v>
      </c>
      <c t="s">
        <v>8</v>
      </c>
      <c t="s">
        <v>481</v>
      </c>
      <c>
        <v>115</v>
      </c>
    </row>
    <row>
      <c s="45">
        <v>27</v>
      </c>
      <c t="s">
        <v>70</v>
      </c>
      <c s="45">
        <v>349</v>
      </c>
      <c s="124" t="s">
        <v>177</v>
      </c>
      <c t="s">
        <v>509</v>
      </c>
      <c t="s">
        <v>248</v>
      </c>
      <c t="s">
        <v>354</v>
      </c>
      <c>
        <v>4</v>
      </c>
    </row>
    <row>
      <c s="45">
        <v>27</v>
      </c>
      <c t="s">
        <v>70</v>
      </c>
      <c s="45">
        <v>349</v>
      </c>
      <c s="124" t="s">
        <v>177</v>
      </c>
      <c t="s">
        <v>509</v>
      </c>
      <c t="s">
        <v>413</v>
      </c>
      <c t="s">
        <v>173</v>
      </c>
      <c>
        <v>33</v>
      </c>
    </row>
    <row>
      <c s="45">
        <v>27</v>
      </c>
      <c t="s">
        <v>70</v>
      </c>
      <c s="45">
        <v>349</v>
      </c>
      <c s="124" t="s">
        <v>177</v>
      </c>
      <c t="s">
        <v>509</v>
      </c>
      <c t="s">
        <v>510</v>
      </c>
      <c t="s">
        <v>325</v>
      </c>
      <c>
        <v>1</v>
      </c>
    </row>
    <row>
      <c s="45">
        <v>27</v>
      </c>
      <c t="s">
        <v>70</v>
      </c>
      <c s="45">
        <v>349</v>
      </c>
      <c s="124" t="s">
        <v>177</v>
      </c>
      <c t="s">
        <v>509</v>
      </c>
      <c t="s">
        <v>146</v>
      </c>
      <c t="s">
        <v>343</v>
      </c>
      <c>
        <v>33</v>
      </c>
    </row>
    <row>
      <c s="45">
        <v>27</v>
      </c>
      <c t="s">
        <v>70</v>
      </c>
      <c s="45">
        <v>349</v>
      </c>
      <c s="124" t="s">
        <v>177</v>
      </c>
      <c t="s">
        <v>509</v>
      </c>
      <c t="s">
        <v>249</v>
      </c>
      <c t="s">
        <v>78</v>
      </c>
      <c>
        <v>1</v>
      </c>
    </row>
    <row>
      <c s="45">
        <v>27</v>
      </c>
      <c t="s">
        <v>70</v>
      </c>
      <c s="45">
        <v>349</v>
      </c>
      <c s="124" t="s">
        <v>177</v>
      </c>
      <c t="s">
        <v>509</v>
      </c>
      <c t="s">
        <v>414</v>
      </c>
      <c t="s">
        <v>133</v>
      </c>
      <c>
        <v>33</v>
      </c>
    </row>
    <row>
      <c s="45">
        <v>27</v>
      </c>
      <c t="s">
        <v>70</v>
      </c>
      <c s="45">
        <v>349</v>
      </c>
      <c s="124" t="s">
        <v>177</v>
      </c>
      <c t="s">
        <v>509</v>
      </c>
      <c t="s">
        <v>174</v>
      </c>
      <c t="s">
        <v>238</v>
      </c>
      <c>
        <v>33</v>
      </c>
    </row>
    <row>
      <c s="45">
        <v>27</v>
      </c>
      <c t="s">
        <v>70</v>
      </c>
      <c s="45">
        <v>349</v>
      </c>
      <c s="124" t="s">
        <v>177</v>
      </c>
      <c t="s">
        <v>509</v>
      </c>
      <c t="s">
        <v>415</v>
      </c>
      <c t="s">
        <v>271</v>
      </c>
      <c>
        <v>33</v>
      </c>
    </row>
    <row>
      <c s="45">
        <v>27</v>
      </c>
      <c t="s">
        <v>70</v>
      </c>
      <c s="45">
        <v>349</v>
      </c>
      <c s="124" t="s">
        <v>177</v>
      </c>
      <c t="s">
        <v>509</v>
      </c>
      <c t="s">
        <v>147</v>
      </c>
      <c t="s">
        <v>480</v>
      </c>
      <c>
        <v>324</v>
      </c>
    </row>
    <row>
      <c s="45">
        <v>27</v>
      </c>
      <c t="s">
        <v>70</v>
      </c>
      <c s="45">
        <v>349</v>
      </c>
      <c s="124" t="s">
        <v>177</v>
      </c>
      <c t="s">
        <v>509</v>
      </c>
      <c t="s">
        <v>416</v>
      </c>
      <c t="s">
        <v>175</v>
      </c>
      <c>
        <v>33</v>
      </c>
    </row>
    <row>
      <c s="45">
        <v>27</v>
      </c>
      <c t="s">
        <v>70</v>
      </c>
      <c s="45">
        <v>349</v>
      </c>
      <c s="124" t="s">
        <v>177</v>
      </c>
      <c t="s">
        <v>509</v>
      </c>
      <c t="s">
        <v>148</v>
      </c>
      <c t="s">
        <v>239</v>
      </c>
      <c>
        <v>33</v>
      </c>
    </row>
    <row>
      <c s="45">
        <v>27</v>
      </c>
      <c t="s">
        <v>70</v>
      </c>
      <c s="45">
        <v>349</v>
      </c>
      <c s="124" t="s">
        <v>177</v>
      </c>
      <c t="s">
        <v>509</v>
      </c>
      <c t="s">
        <v>477</v>
      </c>
      <c t="s">
        <v>240</v>
      </c>
      <c>
        <v>0</v>
      </c>
    </row>
    <row>
      <c s="45">
        <v>27</v>
      </c>
      <c t="s">
        <v>70</v>
      </c>
      <c s="45">
        <v>349</v>
      </c>
      <c s="124" t="s">
        <v>177</v>
      </c>
      <c t="s">
        <v>509</v>
      </c>
      <c t="s">
        <v>340</v>
      </c>
      <c t="s">
        <v>504</v>
      </c>
      <c>
        <v>33</v>
      </c>
    </row>
    <row>
      <c s="45">
        <v>27</v>
      </c>
      <c t="s">
        <v>70</v>
      </c>
      <c s="45">
        <v>349</v>
      </c>
      <c s="124" t="s">
        <v>177</v>
      </c>
      <c t="s">
        <v>509</v>
      </c>
      <c t="s">
        <v>66</v>
      </c>
      <c t="s">
        <v>316</v>
      </c>
      <c>
        <v>33</v>
      </c>
    </row>
    <row>
      <c s="45">
        <v>27</v>
      </c>
      <c t="s">
        <v>70</v>
      </c>
      <c s="45">
        <v>349</v>
      </c>
      <c s="124" t="s">
        <v>177</v>
      </c>
      <c t="s">
        <v>509</v>
      </c>
      <c t="s">
        <v>341</v>
      </c>
      <c t="s">
        <v>404</v>
      </c>
      <c>
        <v>33</v>
      </c>
    </row>
    <row>
      <c s="45">
        <v>27</v>
      </c>
      <c t="s">
        <v>70</v>
      </c>
      <c s="45">
        <v>349</v>
      </c>
      <c s="124" t="s">
        <v>177</v>
      </c>
      <c t="s">
        <v>509</v>
      </c>
      <c t="s">
        <v>67</v>
      </c>
      <c t="s">
        <v>317</v>
      </c>
      <c>
        <v>33</v>
      </c>
    </row>
    <row>
      <c s="45">
        <v>27</v>
      </c>
      <c t="s">
        <v>70</v>
      </c>
      <c s="45">
        <v>349</v>
      </c>
      <c s="124" t="s">
        <v>177</v>
      </c>
      <c t="s">
        <v>176</v>
      </c>
      <c t="s">
        <v>42</v>
      </c>
      <c t="s">
        <v>318</v>
      </c>
      <c>
        <v>1</v>
      </c>
    </row>
    <row>
      <c s="45">
        <v>27</v>
      </c>
      <c t="s">
        <v>70</v>
      </c>
      <c s="45">
        <v>349</v>
      </c>
      <c s="124" t="s">
        <v>177</v>
      </c>
      <c t="s">
        <v>272</v>
      </c>
      <c t="s">
        <v>449</v>
      </c>
      <c t="s">
        <v>320</v>
      </c>
      <c>
        <v>47</v>
      </c>
    </row>
    <row>
      <c s="45">
        <v>27</v>
      </c>
      <c t="s">
        <v>70</v>
      </c>
      <c s="45">
        <v>349</v>
      </c>
      <c s="124" t="s">
        <v>177</v>
      </c>
      <c t="s">
        <v>73</v>
      </c>
      <c t="s">
        <v>180</v>
      </c>
      <c t="s">
        <v>348</v>
      </c>
      <c>
        <v>47</v>
      </c>
    </row>
    <row>
      <c s="45">
        <v>27</v>
      </c>
      <c t="s">
        <v>70</v>
      </c>
      <c s="45">
        <v>349</v>
      </c>
      <c s="124" t="s">
        <v>177</v>
      </c>
      <c t="s">
        <v>49</v>
      </c>
      <c t="s">
        <v>2</v>
      </c>
      <c t="s">
        <v>353</v>
      </c>
      <c>
        <v>47</v>
      </c>
    </row>
    <row>
      <c s="45">
        <v>27</v>
      </c>
      <c t="s">
        <v>70</v>
      </c>
      <c s="45">
        <v>349</v>
      </c>
      <c s="124" t="s">
        <v>177</v>
      </c>
      <c t="s">
        <v>43</v>
      </c>
      <c t="s">
        <v>5</v>
      </c>
      <c t="s">
        <v>319</v>
      </c>
      <c>
        <v>7</v>
      </c>
    </row>
    <row>
      <c s="45">
        <v>27</v>
      </c>
      <c t="s">
        <v>70</v>
      </c>
      <c s="45">
        <v>349</v>
      </c>
      <c s="124" t="s">
        <v>177</v>
      </c>
      <c t="s">
        <v>43</v>
      </c>
      <c t="s">
        <v>280</v>
      </c>
      <c t="s">
        <v>405</v>
      </c>
      <c>
        <v>29</v>
      </c>
    </row>
    <row>
      <c s="45">
        <v>27</v>
      </c>
      <c t="s">
        <v>70</v>
      </c>
      <c s="45">
        <v>349</v>
      </c>
      <c s="124" t="s">
        <v>177</v>
      </c>
      <c t="s">
        <v>43</v>
      </c>
      <c t="s">
        <v>6</v>
      </c>
      <c t="s">
        <v>344</v>
      </c>
      <c>
        <v>29</v>
      </c>
    </row>
    <row>
      <c s="45">
        <v>27</v>
      </c>
      <c t="s">
        <v>70</v>
      </c>
      <c s="45">
        <v>349</v>
      </c>
      <c s="124" t="s">
        <v>177</v>
      </c>
      <c t="s">
        <v>43</v>
      </c>
      <c t="s">
        <v>145</v>
      </c>
      <c t="s">
        <v>77</v>
      </c>
      <c>
        <v>47</v>
      </c>
    </row>
    <row>
      <c s="45">
        <v>27</v>
      </c>
      <c t="s">
        <v>70</v>
      </c>
      <c s="45">
        <v>349</v>
      </c>
      <c s="124" t="s">
        <v>177</v>
      </c>
      <c t="s">
        <v>43</v>
      </c>
      <c t="s">
        <v>281</v>
      </c>
      <c t="s">
        <v>535</v>
      </c>
      <c>
        <v>56</v>
      </c>
    </row>
    <row>
      <c s="45">
        <v>27</v>
      </c>
      <c t="s">
        <v>70</v>
      </c>
      <c s="45">
        <v>349</v>
      </c>
      <c s="124" t="s">
        <v>177</v>
      </c>
      <c t="s">
        <v>43</v>
      </c>
      <c t="s">
        <v>8</v>
      </c>
      <c t="s">
        <v>481</v>
      </c>
      <c>
        <v>115</v>
      </c>
    </row>
    <row>
      <c s="45">
        <v>27</v>
      </c>
      <c t="s">
        <v>70</v>
      </c>
      <c s="45">
        <v>350</v>
      </c>
      <c s="124" t="s">
        <v>102</v>
      </c>
      <c t="s">
        <v>509</v>
      </c>
      <c t="s">
        <v>248</v>
      </c>
      <c t="s">
        <v>354</v>
      </c>
      <c>
        <v>3</v>
      </c>
    </row>
    <row>
      <c s="45">
        <v>27</v>
      </c>
      <c t="s">
        <v>70</v>
      </c>
      <c s="45">
        <v>350</v>
      </c>
      <c s="124" t="s">
        <v>102</v>
      </c>
      <c t="s">
        <v>509</v>
      </c>
      <c t="s">
        <v>413</v>
      </c>
      <c t="s">
        <v>173</v>
      </c>
      <c>
        <v>33</v>
      </c>
    </row>
    <row>
      <c s="45">
        <v>27</v>
      </c>
      <c t="s">
        <v>70</v>
      </c>
      <c s="45">
        <v>350</v>
      </c>
      <c s="124" t="s">
        <v>102</v>
      </c>
      <c t="s">
        <v>509</v>
      </c>
      <c t="s">
        <v>146</v>
      </c>
      <c t="s">
        <v>343</v>
      </c>
      <c>
        <v>33</v>
      </c>
    </row>
    <row>
      <c s="45">
        <v>27</v>
      </c>
      <c t="s">
        <v>70</v>
      </c>
      <c s="45">
        <v>350</v>
      </c>
      <c s="124" t="s">
        <v>102</v>
      </c>
      <c t="s">
        <v>509</v>
      </c>
      <c t="s">
        <v>414</v>
      </c>
      <c t="s">
        <v>133</v>
      </c>
      <c>
        <v>33</v>
      </c>
    </row>
    <row>
      <c s="45">
        <v>27</v>
      </c>
      <c t="s">
        <v>70</v>
      </c>
      <c s="45">
        <v>350</v>
      </c>
      <c s="124" t="s">
        <v>102</v>
      </c>
      <c t="s">
        <v>509</v>
      </c>
      <c t="s">
        <v>174</v>
      </c>
      <c t="s">
        <v>238</v>
      </c>
      <c>
        <v>33</v>
      </c>
    </row>
    <row>
      <c s="45">
        <v>27</v>
      </c>
      <c t="s">
        <v>70</v>
      </c>
      <c s="45">
        <v>350</v>
      </c>
      <c s="124" t="s">
        <v>102</v>
      </c>
      <c t="s">
        <v>509</v>
      </c>
      <c t="s">
        <v>415</v>
      </c>
      <c t="s">
        <v>271</v>
      </c>
      <c>
        <v>33</v>
      </c>
    </row>
    <row>
      <c s="45">
        <v>27</v>
      </c>
      <c t="s">
        <v>70</v>
      </c>
      <c s="45">
        <v>350</v>
      </c>
      <c s="124" t="s">
        <v>102</v>
      </c>
      <c t="s">
        <v>509</v>
      </c>
      <c t="s">
        <v>147</v>
      </c>
      <c t="s">
        <v>480</v>
      </c>
      <c>
        <v>324</v>
      </c>
    </row>
    <row>
      <c s="45">
        <v>27</v>
      </c>
      <c t="s">
        <v>70</v>
      </c>
      <c s="45">
        <v>350</v>
      </c>
      <c s="124" t="s">
        <v>102</v>
      </c>
      <c t="s">
        <v>509</v>
      </c>
      <c t="s">
        <v>416</v>
      </c>
      <c t="s">
        <v>175</v>
      </c>
      <c>
        <v>33</v>
      </c>
    </row>
    <row>
      <c s="45">
        <v>27</v>
      </c>
      <c t="s">
        <v>70</v>
      </c>
      <c s="45">
        <v>350</v>
      </c>
      <c s="124" t="s">
        <v>102</v>
      </c>
      <c t="s">
        <v>509</v>
      </c>
      <c t="s">
        <v>148</v>
      </c>
      <c t="s">
        <v>239</v>
      </c>
      <c>
        <v>33</v>
      </c>
    </row>
    <row>
      <c s="45">
        <v>27</v>
      </c>
      <c t="s">
        <v>70</v>
      </c>
      <c s="45">
        <v>350</v>
      </c>
      <c s="124" t="s">
        <v>102</v>
      </c>
      <c t="s">
        <v>509</v>
      </c>
      <c t="s">
        <v>477</v>
      </c>
      <c t="s">
        <v>240</v>
      </c>
      <c>
        <v>0</v>
      </c>
    </row>
    <row>
      <c s="45">
        <v>27</v>
      </c>
      <c t="s">
        <v>70</v>
      </c>
      <c s="45">
        <v>350</v>
      </c>
      <c s="124" t="s">
        <v>102</v>
      </c>
      <c t="s">
        <v>509</v>
      </c>
      <c t="s">
        <v>340</v>
      </c>
      <c t="s">
        <v>504</v>
      </c>
      <c>
        <v>33</v>
      </c>
    </row>
    <row>
      <c s="45">
        <v>27</v>
      </c>
      <c t="s">
        <v>70</v>
      </c>
      <c s="45">
        <v>350</v>
      </c>
      <c s="124" t="s">
        <v>102</v>
      </c>
      <c t="s">
        <v>509</v>
      </c>
      <c t="s">
        <v>66</v>
      </c>
      <c t="s">
        <v>316</v>
      </c>
      <c>
        <v>33</v>
      </c>
    </row>
    <row>
      <c s="45">
        <v>27</v>
      </c>
      <c t="s">
        <v>70</v>
      </c>
      <c s="45">
        <v>350</v>
      </c>
      <c s="124" t="s">
        <v>102</v>
      </c>
      <c t="s">
        <v>509</v>
      </c>
      <c t="s">
        <v>341</v>
      </c>
      <c t="s">
        <v>404</v>
      </c>
      <c>
        <v>33</v>
      </c>
    </row>
    <row>
      <c s="45">
        <v>27</v>
      </c>
      <c t="s">
        <v>70</v>
      </c>
      <c s="45">
        <v>350</v>
      </c>
      <c s="124" t="s">
        <v>102</v>
      </c>
      <c t="s">
        <v>509</v>
      </c>
      <c t="s">
        <v>67</v>
      </c>
      <c t="s">
        <v>317</v>
      </c>
      <c>
        <v>33</v>
      </c>
    </row>
    <row>
      <c s="45">
        <v>27</v>
      </c>
      <c t="s">
        <v>70</v>
      </c>
      <c s="45">
        <v>350</v>
      </c>
      <c s="124" t="s">
        <v>102</v>
      </c>
      <c t="s">
        <v>272</v>
      </c>
      <c t="s">
        <v>449</v>
      </c>
      <c t="s">
        <v>320</v>
      </c>
      <c>
        <v>39</v>
      </c>
    </row>
    <row>
      <c s="45">
        <v>27</v>
      </c>
      <c t="s">
        <v>70</v>
      </c>
      <c s="45">
        <v>350</v>
      </c>
      <c s="124" t="s">
        <v>102</v>
      </c>
      <c t="s">
        <v>73</v>
      </c>
      <c t="s">
        <v>180</v>
      </c>
      <c t="s">
        <v>348</v>
      </c>
      <c>
        <v>39</v>
      </c>
    </row>
    <row>
      <c s="45">
        <v>27</v>
      </c>
      <c t="s">
        <v>70</v>
      </c>
      <c s="45">
        <v>350</v>
      </c>
      <c s="124" t="s">
        <v>102</v>
      </c>
      <c t="s">
        <v>49</v>
      </c>
      <c t="s">
        <v>186</v>
      </c>
      <c t="s">
        <v>246</v>
      </c>
      <c>
        <v>3</v>
      </c>
    </row>
    <row>
      <c s="45">
        <v>27</v>
      </c>
      <c t="s">
        <v>70</v>
      </c>
      <c s="45">
        <v>350</v>
      </c>
      <c s="124" t="s">
        <v>102</v>
      </c>
      <c t="s">
        <v>49</v>
      </c>
      <c t="s">
        <v>140</v>
      </c>
      <c t="s">
        <v>50</v>
      </c>
      <c>
        <v>6</v>
      </c>
    </row>
    <row>
      <c s="45">
        <v>27</v>
      </c>
      <c t="s">
        <v>70</v>
      </c>
      <c s="45">
        <v>350</v>
      </c>
      <c s="75" t="s">
        <v>102</v>
      </c>
      <c t="s">
        <v>49</v>
      </c>
      <c t="s">
        <v>2</v>
      </c>
      <c t="s">
        <v>353</v>
      </c>
      <c>
        <v>28</v>
      </c>
    </row>
    <row>
      <c s="45">
        <v>27</v>
      </c>
      <c t="s">
        <v>70</v>
      </c>
      <c s="45">
        <v>350</v>
      </c>
      <c s="75" t="s">
        <v>102</v>
      </c>
      <c t="s">
        <v>49</v>
      </c>
      <c t="s">
        <v>279</v>
      </c>
      <c t="s">
        <v>211</v>
      </c>
      <c>
        <v>2</v>
      </c>
    </row>
    <row>
      <c s="45">
        <v>27</v>
      </c>
      <c t="s">
        <v>70</v>
      </c>
      <c s="45">
        <v>350</v>
      </c>
      <c s="75" t="s">
        <v>102</v>
      </c>
      <c t="s">
        <v>43</v>
      </c>
      <c t="s">
        <v>5</v>
      </c>
      <c t="s">
        <v>319</v>
      </c>
      <c>
        <v>7</v>
      </c>
    </row>
    <row>
      <c s="45">
        <v>27</v>
      </c>
      <c t="s">
        <v>70</v>
      </c>
      <c s="45">
        <v>350</v>
      </c>
      <c s="75" t="s">
        <v>102</v>
      </c>
      <c t="s">
        <v>43</v>
      </c>
      <c t="s">
        <v>280</v>
      </c>
      <c t="s">
        <v>405</v>
      </c>
      <c>
        <v>29</v>
      </c>
    </row>
    <row>
      <c s="45">
        <v>27</v>
      </c>
      <c t="s">
        <v>70</v>
      </c>
      <c s="45">
        <v>350</v>
      </c>
      <c s="75" t="s">
        <v>102</v>
      </c>
      <c t="s">
        <v>43</v>
      </c>
      <c t="s">
        <v>6</v>
      </c>
      <c t="s">
        <v>344</v>
      </c>
      <c>
        <v>29</v>
      </c>
    </row>
    <row>
      <c s="45">
        <v>27</v>
      </c>
      <c t="s">
        <v>70</v>
      </c>
      <c s="45">
        <v>350</v>
      </c>
      <c s="75" t="s">
        <v>102</v>
      </c>
      <c t="s">
        <v>43</v>
      </c>
      <c t="s">
        <v>145</v>
      </c>
      <c t="s">
        <v>77</v>
      </c>
      <c>
        <v>39</v>
      </c>
    </row>
    <row>
      <c s="45">
        <v>27</v>
      </c>
      <c t="s">
        <v>70</v>
      </c>
      <c s="45">
        <v>350</v>
      </c>
      <c s="75" t="s">
        <v>102</v>
      </c>
      <c t="s">
        <v>43</v>
      </c>
      <c t="s">
        <v>281</v>
      </c>
      <c t="s">
        <v>535</v>
      </c>
      <c>
        <v>56</v>
      </c>
    </row>
    <row>
      <c s="45">
        <v>27</v>
      </c>
      <c t="s">
        <v>70</v>
      </c>
      <c s="45">
        <v>350</v>
      </c>
      <c s="75" t="s">
        <v>102</v>
      </c>
      <c t="s">
        <v>43</v>
      </c>
      <c t="s">
        <v>8</v>
      </c>
      <c t="s">
        <v>481</v>
      </c>
      <c>
        <v>115</v>
      </c>
    </row>
  </sheetData>
  <pageMargins left="0.7" right="0.7" top="0.75" bottom="0.75" header="0.3" footer="0.3"/>
  <pageSetup paperSize="9" orientation="portrait"/>
</worksheet>
</file>

<file path=xl/worksheets/sheet3.xml><?xml version="1.0" encoding="utf-8"?>
<worksheet xmlns:r="http://schemas.openxmlformats.org/officeDocument/2006/relationships" xmlns="http://schemas.openxmlformats.org/spreadsheetml/2006/main">
  <dimension ref="A1:H98"/>
  <sheetViews>
    <sheetView workbookViewId="0"/>
  </sheetViews>
  <sheetFormatPr defaultRowHeight="14.4"/>
  <cols>
    <col min="1" max="1" width="12.5546875" style="45" customWidth="1"/>
    <col min="2" max="2" width="40.109375" customWidth="1"/>
    <col min="3" max="3" width="11" style="45" customWidth="1"/>
    <col min="4" max="4" width="15.88671875" style="45" customWidth="1"/>
    <col min="5" max="5" width="39.6640625" customWidth="1"/>
    <col min="6" max="6" width="12.33203125" customWidth="1"/>
    <col min="7" max="7" width="41.5546875" customWidth="1"/>
    <col min="8" max="8" width="11.44140625" customWidth="1"/>
  </cols>
  <sheetData>
    <row>
      <c s="45" t="s">
        <v>206</v>
      </c>
      <c t="s">
        <v>134</v>
      </c>
      <c s="45" t="s">
        <v>506</v>
      </c>
      <c s="45" t="s">
        <v>71</v>
      </c>
      <c t="s">
        <v>135</v>
      </c>
      <c t="s">
        <v>406</v>
      </c>
      <c t="s">
        <v>345</v>
      </c>
      <c s="67" t="s">
        <v>447</v>
      </c>
    </row>
    <row>
      <c s="45">
        <v>27</v>
      </c>
      <c t="s">
        <v>70</v>
      </c>
      <c s="115">
        <v>330</v>
      </c>
      <c s="91" t="s">
        <v>536</v>
      </c>
      <c t="s">
        <v>509</v>
      </c>
      <c t="s">
        <v>248</v>
      </c>
      <c t="s">
        <v>354</v>
      </c>
      <c>
        <v>1</v>
      </c>
    </row>
    <row>
      <c s="45">
        <v>27</v>
      </c>
      <c t="s">
        <v>70</v>
      </c>
      <c s="115">
        <v>330</v>
      </c>
      <c s="91" t="s">
        <v>536</v>
      </c>
      <c t="s">
        <v>509</v>
      </c>
      <c t="s">
        <v>413</v>
      </c>
      <c t="s">
        <v>173</v>
      </c>
      <c>
        <v>33</v>
      </c>
    </row>
    <row>
      <c s="45">
        <v>27</v>
      </c>
      <c t="s">
        <v>70</v>
      </c>
      <c s="115">
        <v>330</v>
      </c>
      <c s="91" t="s">
        <v>536</v>
      </c>
      <c t="s">
        <v>509</v>
      </c>
      <c t="s">
        <v>146</v>
      </c>
      <c t="s">
        <v>343</v>
      </c>
      <c>
        <v>33</v>
      </c>
    </row>
    <row>
      <c s="45">
        <v>27</v>
      </c>
      <c t="s">
        <v>70</v>
      </c>
      <c s="115">
        <v>330</v>
      </c>
      <c s="91" t="s">
        <v>536</v>
      </c>
      <c t="s">
        <v>509</v>
      </c>
      <c t="s">
        <v>414</v>
      </c>
      <c t="s">
        <v>133</v>
      </c>
      <c>
        <v>33</v>
      </c>
    </row>
    <row>
      <c s="45">
        <v>27</v>
      </c>
      <c t="s">
        <v>70</v>
      </c>
      <c s="115">
        <v>330</v>
      </c>
      <c s="91" t="s">
        <v>536</v>
      </c>
      <c t="s">
        <v>509</v>
      </c>
      <c t="s">
        <v>174</v>
      </c>
      <c t="s">
        <v>238</v>
      </c>
      <c>
        <v>33</v>
      </c>
    </row>
    <row>
      <c s="45">
        <v>27</v>
      </c>
      <c t="s">
        <v>70</v>
      </c>
      <c s="115">
        <v>330</v>
      </c>
      <c s="91" t="s">
        <v>536</v>
      </c>
      <c t="s">
        <v>509</v>
      </c>
      <c t="s">
        <v>415</v>
      </c>
      <c t="s">
        <v>271</v>
      </c>
      <c>
        <v>33</v>
      </c>
    </row>
    <row>
      <c s="45">
        <v>27</v>
      </c>
      <c t="s">
        <v>70</v>
      </c>
      <c s="115">
        <v>330</v>
      </c>
      <c s="91" t="s">
        <v>536</v>
      </c>
      <c t="s">
        <v>509</v>
      </c>
      <c t="s">
        <v>147</v>
      </c>
      <c t="s">
        <v>480</v>
      </c>
      <c>
        <v>324</v>
      </c>
    </row>
    <row>
      <c s="45">
        <v>27</v>
      </c>
      <c t="s">
        <v>70</v>
      </c>
      <c s="115">
        <v>330</v>
      </c>
      <c s="91" t="s">
        <v>536</v>
      </c>
      <c t="s">
        <v>509</v>
      </c>
      <c t="s">
        <v>416</v>
      </c>
      <c t="s">
        <v>175</v>
      </c>
      <c>
        <v>33</v>
      </c>
    </row>
    <row>
      <c s="45">
        <v>27</v>
      </c>
      <c t="s">
        <v>70</v>
      </c>
      <c s="115">
        <v>330</v>
      </c>
      <c s="91" t="s">
        <v>536</v>
      </c>
      <c t="s">
        <v>509</v>
      </c>
      <c t="s">
        <v>148</v>
      </c>
      <c t="s">
        <v>239</v>
      </c>
      <c>
        <v>33</v>
      </c>
    </row>
    <row>
      <c s="45">
        <v>27</v>
      </c>
      <c t="s">
        <v>70</v>
      </c>
      <c s="115">
        <v>330</v>
      </c>
      <c s="91" t="s">
        <v>536</v>
      </c>
      <c t="s">
        <v>509</v>
      </c>
      <c t="s">
        <v>477</v>
      </c>
      <c t="s">
        <v>240</v>
      </c>
      <c>
        <v>0</v>
      </c>
    </row>
    <row>
      <c s="45">
        <v>27</v>
      </c>
      <c t="s">
        <v>70</v>
      </c>
      <c s="115">
        <v>330</v>
      </c>
      <c s="91" t="s">
        <v>536</v>
      </c>
      <c t="s">
        <v>509</v>
      </c>
      <c t="s">
        <v>340</v>
      </c>
      <c t="s">
        <v>504</v>
      </c>
      <c>
        <v>33</v>
      </c>
    </row>
    <row>
      <c s="45">
        <v>27</v>
      </c>
      <c t="s">
        <v>70</v>
      </c>
      <c s="115">
        <v>330</v>
      </c>
      <c s="91" t="s">
        <v>536</v>
      </c>
      <c t="s">
        <v>509</v>
      </c>
      <c t="s">
        <v>66</v>
      </c>
      <c t="s">
        <v>316</v>
      </c>
      <c>
        <v>33</v>
      </c>
    </row>
    <row>
      <c s="45">
        <v>27</v>
      </c>
      <c t="s">
        <v>70</v>
      </c>
      <c s="115">
        <v>330</v>
      </c>
      <c s="91" t="s">
        <v>536</v>
      </c>
      <c t="s">
        <v>509</v>
      </c>
      <c t="s">
        <v>341</v>
      </c>
      <c t="s">
        <v>404</v>
      </c>
      <c>
        <v>33</v>
      </c>
    </row>
    <row>
      <c s="45">
        <v>27</v>
      </c>
      <c t="s">
        <v>70</v>
      </c>
      <c s="115">
        <v>330</v>
      </c>
      <c s="91" t="s">
        <v>536</v>
      </c>
      <c t="s">
        <v>509</v>
      </c>
      <c t="s">
        <v>67</v>
      </c>
      <c t="s">
        <v>317</v>
      </c>
      <c>
        <v>33</v>
      </c>
    </row>
    <row>
      <c s="45">
        <v>27</v>
      </c>
      <c t="s">
        <v>70</v>
      </c>
      <c s="115">
        <v>330</v>
      </c>
      <c s="91" t="s">
        <v>536</v>
      </c>
      <c t="s">
        <v>176</v>
      </c>
      <c t="s">
        <v>42</v>
      </c>
      <c t="s">
        <v>318</v>
      </c>
      <c>
        <v>1</v>
      </c>
    </row>
    <row>
      <c s="45">
        <v>27</v>
      </c>
      <c t="s">
        <v>70</v>
      </c>
      <c s="115">
        <v>330</v>
      </c>
      <c s="91" t="s">
        <v>536</v>
      </c>
      <c t="s">
        <v>272</v>
      </c>
      <c t="s">
        <v>449</v>
      </c>
      <c t="s">
        <v>320</v>
      </c>
      <c>
        <v>55</v>
      </c>
    </row>
    <row>
      <c s="45">
        <v>27</v>
      </c>
      <c t="s">
        <v>70</v>
      </c>
      <c s="45">
        <v>330</v>
      </c>
      <c s="75" t="s">
        <v>536</v>
      </c>
      <c t="s">
        <v>73</v>
      </c>
      <c t="s">
        <v>180</v>
      </c>
      <c t="s">
        <v>348</v>
      </c>
      <c>
        <v>46</v>
      </c>
    </row>
    <row>
      <c s="45">
        <v>27</v>
      </c>
      <c t="s">
        <v>70</v>
      </c>
      <c s="45">
        <v>330</v>
      </c>
      <c s="75" t="s">
        <v>536</v>
      </c>
      <c t="s">
        <v>73</v>
      </c>
      <c t="s">
        <v>450</v>
      </c>
      <c t="s">
        <v>181</v>
      </c>
      <c>
        <v>4</v>
      </c>
    </row>
    <row>
      <c s="45">
        <v>27</v>
      </c>
      <c t="s">
        <v>70</v>
      </c>
      <c s="45">
        <v>330</v>
      </c>
      <c s="75" t="s">
        <v>536</v>
      </c>
      <c t="s">
        <v>73</v>
      </c>
      <c t="s">
        <v>182</v>
      </c>
      <c t="s">
        <v>407</v>
      </c>
      <c>
        <v>3</v>
      </c>
    </row>
    <row>
      <c s="45">
        <v>27</v>
      </c>
      <c t="s">
        <v>70</v>
      </c>
      <c s="45">
        <v>330</v>
      </c>
      <c s="75" t="s">
        <v>536</v>
      </c>
      <c t="s">
        <v>73</v>
      </c>
      <c t="s">
        <v>184</v>
      </c>
      <c t="s">
        <v>245</v>
      </c>
      <c>
        <v>1</v>
      </c>
    </row>
    <row>
      <c s="45">
        <v>27</v>
      </c>
      <c t="s">
        <v>70</v>
      </c>
      <c s="45">
        <v>330</v>
      </c>
      <c s="75" t="s">
        <v>536</v>
      </c>
      <c t="s">
        <v>73</v>
      </c>
      <c t="s">
        <v>350</v>
      </c>
      <c t="s">
        <v>185</v>
      </c>
      <c>
        <v>1</v>
      </c>
    </row>
    <row>
      <c s="45">
        <v>27</v>
      </c>
      <c t="s">
        <v>70</v>
      </c>
      <c s="45">
        <v>330</v>
      </c>
      <c s="75" t="s">
        <v>536</v>
      </c>
      <c t="s">
        <v>49</v>
      </c>
      <c t="s">
        <v>74</v>
      </c>
      <c t="s">
        <v>486</v>
      </c>
      <c>
        <v>3</v>
      </c>
    </row>
    <row>
      <c s="45">
        <v>27</v>
      </c>
      <c t="s">
        <v>70</v>
      </c>
      <c s="45">
        <v>330</v>
      </c>
      <c s="75" t="s">
        <v>536</v>
      </c>
      <c t="s">
        <v>49</v>
      </c>
      <c t="s">
        <v>186</v>
      </c>
      <c t="s">
        <v>246</v>
      </c>
      <c>
        <v>2</v>
      </c>
    </row>
    <row>
      <c s="45">
        <v>27</v>
      </c>
      <c t="s">
        <v>70</v>
      </c>
      <c s="45">
        <v>330</v>
      </c>
      <c s="75" t="s">
        <v>536</v>
      </c>
      <c t="s">
        <v>49</v>
      </c>
      <c t="s">
        <v>140</v>
      </c>
      <c t="s">
        <v>50</v>
      </c>
      <c>
        <v>4</v>
      </c>
    </row>
    <row>
      <c s="45">
        <v>27</v>
      </c>
      <c t="s">
        <v>70</v>
      </c>
      <c s="45">
        <v>330</v>
      </c>
      <c s="75" t="s">
        <v>536</v>
      </c>
      <c t="s">
        <v>49</v>
      </c>
      <c t="s">
        <v>277</v>
      </c>
      <c t="s">
        <v>278</v>
      </c>
      <c>
        <v>1</v>
      </c>
    </row>
    <row>
      <c s="45">
        <v>27</v>
      </c>
      <c t="s">
        <v>70</v>
      </c>
      <c s="45">
        <v>330</v>
      </c>
      <c s="75" t="s">
        <v>536</v>
      </c>
      <c t="s">
        <v>49</v>
      </c>
      <c t="s">
        <v>408</v>
      </c>
      <c t="s">
        <v>210</v>
      </c>
      <c>
        <v>2</v>
      </c>
    </row>
    <row>
      <c s="45">
        <v>27</v>
      </c>
      <c t="s">
        <v>70</v>
      </c>
      <c s="45">
        <v>330</v>
      </c>
      <c s="75" t="s">
        <v>536</v>
      </c>
      <c t="s">
        <v>49</v>
      </c>
      <c t="s">
        <v>2</v>
      </c>
      <c t="s">
        <v>353</v>
      </c>
      <c>
        <v>41</v>
      </c>
    </row>
    <row>
      <c s="45">
        <v>27</v>
      </c>
      <c t="s">
        <v>70</v>
      </c>
      <c s="45">
        <v>330</v>
      </c>
      <c s="75" t="s">
        <v>536</v>
      </c>
      <c t="s">
        <v>49</v>
      </c>
      <c t="s">
        <v>279</v>
      </c>
      <c t="s">
        <v>211</v>
      </c>
      <c>
        <v>2</v>
      </c>
    </row>
    <row>
      <c s="45">
        <v>27</v>
      </c>
      <c t="s">
        <v>70</v>
      </c>
      <c s="45">
        <v>330</v>
      </c>
      <c s="75" t="s">
        <v>536</v>
      </c>
      <c t="s">
        <v>43</v>
      </c>
      <c t="s">
        <v>5</v>
      </c>
      <c t="s">
        <v>319</v>
      </c>
      <c>
        <v>7</v>
      </c>
    </row>
    <row>
      <c s="45">
        <v>27</v>
      </c>
      <c t="s">
        <v>70</v>
      </c>
      <c s="45">
        <v>330</v>
      </c>
      <c s="75" t="s">
        <v>536</v>
      </c>
      <c t="s">
        <v>43</v>
      </c>
      <c t="s">
        <v>143</v>
      </c>
      <c t="s">
        <v>378</v>
      </c>
      <c>
        <v>29</v>
      </c>
    </row>
    <row>
      <c s="45">
        <v>27</v>
      </c>
      <c t="s">
        <v>70</v>
      </c>
      <c s="45">
        <v>330</v>
      </c>
      <c s="75" t="s">
        <v>536</v>
      </c>
      <c t="s">
        <v>43</v>
      </c>
      <c t="s">
        <v>280</v>
      </c>
      <c t="s">
        <v>405</v>
      </c>
      <c>
        <v>29</v>
      </c>
    </row>
    <row>
      <c s="45">
        <v>27</v>
      </c>
      <c t="s">
        <v>70</v>
      </c>
      <c s="45">
        <v>330</v>
      </c>
      <c s="75" t="s">
        <v>536</v>
      </c>
      <c t="s">
        <v>43</v>
      </c>
      <c t="s">
        <v>411</v>
      </c>
      <c t="s">
        <v>144</v>
      </c>
      <c>
        <v>20</v>
      </c>
    </row>
    <row>
      <c s="45">
        <v>27</v>
      </c>
      <c t="s">
        <v>70</v>
      </c>
      <c s="45">
        <v>330</v>
      </c>
      <c s="75" t="s">
        <v>536</v>
      </c>
      <c t="s">
        <v>43</v>
      </c>
      <c t="s">
        <v>6</v>
      </c>
      <c t="s">
        <v>344</v>
      </c>
      <c>
        <v>29</v>
      </c>
    </row>
    <row>
      <c s="45">
        <v>27</v>
      </c>
      <c t="s">
        <v>70</v>
      </c>
      <c s="45">
        <v>330</v>
      </c>
      <c s="75" t="s">
        <v>536</v>
      </c>
      <c t="s">
        <v>43</v>
      </c>
      <c t="s">
        <v>145</v>
      </c>
      <c t="s">
        <v>77</v>
      </c>
      <c>
        <v>6</v>
      </c>
    </row>
    <row>
      <c s="45">
        <v>27</v>
      </c>
      <c t="s">
        <v>70</v>
      </c>
      <c s="45">
        <v>330</v>
      </c>
      <c s="75" t="s">
        <v>536</v>
      </c>
      <c t="s">
        <v>43</v>
      </c>
      <c t="s">
        <v>281</v>
      </c>
      <c t="s">
        <v>535</v>
      </c>
      <c>
        <v>56</v>
      </c>
    </row>
    <row>
      <c s="45">
        <v>27</v>
      </c>
      <c t="s">
        <v>70</v>
      </c>
      <c s="45">
        <v>330</v>
      </c>
      <c s="75" t="s">
        <v>536</v>
      </c>
      <c t="s">
        <v>43</v>
      </c>
      <c t="s">
        <v>8</v>
      </c>
      <c t="s">
        <v>481</v>
      </c>
      <c>
        <v>115</v>
      </c>
    </row>
    <row>
      <c s="45">
        <v>27</v>
      </c>
      <c t="s">
        <v>70</v>
      </c>
      <c s="45">
        <v>331</v>
      </c>
      <c s="75" t="s">
        <v>44</v>
      </c>
      <c t="s">
        <v>509</v>
      </c>
      <c t="s">
        <v>248</v>
      </c>
      <c t="s">
        <v>354</v>
      </c>
      <c>
        <v>1</v>
      </c>
    </row>
    <row>
      <c s="45">
        <v>27</v>
      </c>
      <c t="s">
        <v>70</v>
      </c>
      <c s="45">
        <v>331</v>
      </c>
      <c s="75" t="s">
        <v>44</v>
      </c>
      <c t="s">
        <v>509</v>
      </c>
      <c t="s">
        <v>413</v>
      </c>
      <c t="s">
        <v>173</v>
      </c>
      <c>
        <v>33</v>
      </c>
    </row>
    <row>
      <c s="45">
        <v>27</v>
      </c>
      <c t="s">
        <v>70</v>
      </c>
      <c s="45">
        <v>331</v>
      </c>
      <c s="75" t="s">
        <v>44</v>
      </c>
      <c t="s">
        <v>509</v>
      </c>
      <c t="s">
        <v>146</v>
      </c>
      <c t="s">
        <v>343</v>
      </c>
      <c>
        <v>33</v>
      </c>
    </row>
    <row>
      <c s="45">
        <v>27</v>
      </c>
      <c t="s">
        <v>70</v>
      </c>
      <c s="45">
        <v>331</v>
      </c>
      <c s="75" t="s">
        <v>44</v>
      </c>
      <c t="s">
        <v>509</v>
      </c>
      <c t="s">
        <v>414</v>
      </c>
      <c t="s">
        <v>133</v>
      </c>
      <c>
        <v>33</v>
      </c>
    </row>
    <row>
      <c s="45">
        <v>27</v>
      </c>
      <c t="s">
        <v>70</v>
      </c>
      <c s="45">
        <v>331</v>
      </c>
      <c s="75" t="s">
        <v>44</v>
      </c>
      <c t="s">
        <v>509</v>
      </c>
      <c t="s">
        <v>174</v>
      </c>
      <c t="s">
        <v>238</v>
      </c>
      <c>
        <v>33</v>
      </c>
    </row>
    <row>
      <c s="45">
        <v>27</v>
      </c>
      <c t="s">
        <v>70</v>
      </c>
      <c s="45">
        <v>331</v>
      </c>
      <c s="75" t="s">
        <v>44</v>
      </c>
      <c t="s">
        <v>509</v>
      </c>
      <c t="s">
        <v>415</v>
      </c>
      <c t="s">
        <v>271</v>
      </c>
      <c>
        <v>33</v>
      </c>
    </row>
    <row>
      <c s="45">
        <v>27</v>
      </c>
      <c t="s">
        <v>70</v>
      </c>
      <c s="45">
        <v>331</v>
      </c>
      <c s="75" t="s">
        <v>44</v>
      </c>
      <c t="s">
        <v>509</v>
      </c>
      <c t="s">
        <v>147</v>
      </c>
      <c t="s">
        <v>480</v>
      </c>
      <c>
        <v>324</v>
      </c>
    </row>
    <row>
      <c s="45">
        <v>27</v>
      </c>
      <c t="s">
        <v>70</v>
      </c>
      <c s="45">
        <v>331</v>
      </c>
      <c s="75" t="s">
        <v>44</v>
      </c>
      <c t="s">
        <v>509</v>
      </c>
      <c t="s">
        <v>416</v>
      </c>
      <c t="s">
        <v>175</v>
      </c>
      <c>
        <v>33</v>
      </c>
    </row>
    <row>
      <c s="45">
        <v>27</v>
      </c>
      <c t="s">
        <v>70</v>
      </c>
      <c s="45">
        <v>331</v>
      </c>
      <c s="75" t="s">
        <v>44</v>
      </c>
      <c t="s">
        <v>509</v>
      </c>
      <c t="s">
        <v>148</v>
      </c>
      <c t="s">
        <v>239</v>
      </c>
      <c>
        <v>33</v>
      </c>
    </row>
    <row>
      <c s="45">
        <v>27</v>
      </c>
      <c t="s">
        <v>70</v>
      </c>
      <c s="45">
        <v>331</v>
      </c>
      <c s="75" t="s">
        <v>44</v>
      </c>
      <c t="s">
        <v>509</v>
      </c>
      <c t="s">
        <v>477</v>
      </c>
      <c t="s">
        <v>240</v>
      </c>
      <c>
        <v>0</v>
      </c>
    </row>
    <row>
      <c s="45">
        <v>27</v>
      </c>
      <c t="s">
        <v>70</v>
      </c>
      <c s="45">
        <v>331</v>
      </c>
      <c s="75" t="s">
        <v>44</v>
      </c>
      <c t="s">
        <v>509</v>
      </c>
      <c t="s">
        <v>340</v>
      </c>
      <c t="s">
        <v>504</v>
      </c>
      <c>
        <v>33</v>
      </c>
    </row>
    <row>
      <c s="45">
        <v>27</v>
      </c>
      <c t="s">
        <v>70</v>
      </c>
      <c s="45">
        <v>331</v>
      </c>
      <c s="75" t="s">
        <v>44</v>
      </c>
      <c t="s">
        <v>509</v>
      </c>
      <c t="s">
        <v>66</v>
      </c>
      <c t="s">
        <v>316</v>
      </c>
      <c>
        <v>33</v>
      </c>
    </row>
    <row>
      <c s="45">
        <v>27</v>
      </c>
      <c t="s">
        <v>70</v>
      </c>
      <c s="45">
        <v>331</v>
      </c>
      <c s="75" t="s">
        <v>44</v>
      </c>
      <c t="s">
        <v>509</v>
      </c>
      <c t="s">
        <v>341</v>
      </c>
      <c t="s">
        <v>404</v>
      </c>
      <c>
        <v>33</v>
      </c>
    </row>
    <row>
      <c s="45">
        <v>27</v>
      </c>
      <c t="s">
        <v>70</v>
      </c>
      <c s="45">
        <v>331</v>
      </c>
      <c s="75" t="s">
        <v>44</v>
      </c>
      <c t="s">
        <v>509</v>
      </c>
      <c t="s">
        <v>67</v>
      </c>
      <c t="s">
        <v>317</v>
      </c>
      <c>
        <v>33</v>
      </c>
    </row>
    <row>
      <c s="45">
        <v>27</v>
      </c>
      <c t="s">
        <v>70</v>
      </c>
      <c s="45">
        <v>331</v>
      </c>
      <c s="75" t="s">
        <v>44</v>
      </c>
      <c t="s">
        <v>176</v>
      </c>
      <c t="s">
        <v>42</v>
      </c>
      <c t="s">
        <v>318</v>
      </c>
      <c>
        <v>1</v>
      </c>
    </row>
    <row>
      <c s="45">
        <v>27</v>
      </c>
      <c t="s">
        <v>70</v>
      </c>
      <c s="45">
        <v>331</v>
      </c>
      <c s="75" t="s">
        <v>44</v>
      </c>
      <c t="s">
        <v>272</v>
      </c>
      <c t="s">
        <v>449</v>
      </c>
      <c t="s">
        <v>320</v>
      </c>
      <c>
        <v>25</v>
      </c>
    </row>
    <row>
      <c s="45">
        <v>27</v>
      </c>
      <c t="s">
        <v>70</v>
      </c>
      <c s="45">
        <v>331</v>
      </c>
      <c s="75" t="s">
        <v>44</v>
      </c>
      <c t="s">
        <v>73</v>
      </c>
      <c t="s">
        <v>180</v>
      </c>
      <c t="s">
        <v>348</v>
      </c>
      <c>
        <v>23</v>
      </c>
    </row>
    <row>
      <c s="45">
        <v>27</v>
      </c>
      <c t="s">
        <v>70</v>
      </c>
      <c s="45">
        <v>331</v>
      </c>
      <c s="75" t="s">
        <v>44</v>
      </c>
      <c t="s">
        <v>73</v>
      </c>
      <c t="s">
        <v>450</v>
      </c>
      <c t="s">
        <v>181</v>
      </c>
      <c>
        <v>2</v>
      </c>
    </row>
    <row>
      <c s="45">
        <v>27</v>
      </c>
      <c t="s">
        <v>70</v>
      </c>
      <c s="45">
        <v>331</v>
      </c>
      <c s="75" t="s">
        <v>44</v>
      </c>
      <c t="s">
        <v>49</v>
      </c>
      <c t="s">
        <v>74</v>
      </c>
      <c t="s">
        <v>486</v>
      </c>
      <c>
        <v>3</v>
      </c>
    </row>
    <row>
      <c s="45">
        <v>27</v>
      </c>
      <c t="s">
        <v>70</v>
      </c>
      <c s="45">
        <v>331</v>
      </c>
      <c s="75" t="s">
        <v>44</v>
      </c>
      <c t="s">
        <v>49</v>
      </c>
      <c t="s">
        <v>140</v>
      </c>
      <c t="s">
        <v>50</v>
      </c>
      <c>
        <v>3</v>
      </c>
    </row>
    <row>
      <c s="45">
        <v>27</v>
      </c>
      <c t="s">
        <v>70</v>
      </c>
      <c s="45">
        <v>331</v>
      </c>
      <c s="75" t="s">
        <v>44</v>
      </c>
      <c t="s">
        <v>49</v>
      </c>
      <c t="s">
        <v>2</v>
      </c>
      <c t="s">
        <v>353</v>
      </c>
      <c>
        <v>17</v>
      </c>
    </row>
    <row>
      <c s="45">
        <v>27</v>
      </c>
      <c t="s">
        <v>70</v>
      </c>
      <c s="45">
        <v>331</v>
      </c>
      <c s="75" t="s">
        <v>44</v>
      </c>
      <c t="s">
        <v>49</v>
      </c>
      <c t="s">
        <v>141</v>
      </c>
      <c t="s">
        <v>377</v>
      </c>
      <c>
        <v>1</v>
      </c>
    </row>
    <row>
      <c s="45">
        <v>27</v>
      </c>
      <c t="s">
        <v>70</v>
      </c>
      <c s="45">
        <v>331</v>
      </c>
      <c s="75" t="s">
        <v>44</v>
      </c>
      <c t="s">
        <v>49</v>
      </c>
      <c t="s">
        <v>279</v>
      </c>
      <c t="s">
        <v>211</v>
      </c>
      <c>
        <v>1</v>
      </c>
    </row>
    <row>
      <c s="45">
        <v>27</v>
      </c>
      <c t="s">
        <v>70</v>
      </c>
      <c s="45">
        <v>331</v>
      </c>
      <c s="75" t="s">
        <v>44</v>
      </c>
      <c t="s">
        <v>43</v>
      </c>
      <c t="s">
        <v>5</v>
      </c>
      <c t="s">
        <v>319</v>
      </c>
      <c>
        <v>7</v>
      </c>
    </row>
    <row>
      <c s="45">
        <v>27</v>
      </c>
      <c t="s">
        <v>70</v>
      </c>
      <c s="45">
        <v>331</v>
      </c>
      <c s="75" t="s">
        <v>44</v>
      </c>
      <c t="s">
        <v>43</v>
      </c>
      <c t="s">
        <v>143</v>
      </c>
      <c t="s">
        <v>378</v>
      </c>
      <c>
        <v>16</v>
      </c>
    </row>
    <row>
      <c s="45">
        <v>27</v>
      </c>
      <c t="s">
        <v>70</v>
      </c>
      <c s="45">
        <v>331</v>
      </c>
      <c s="75" t="s">
        <v>44</v>
      </c>
      <c t="s">
        <v>43</v>
      </c>
      <c t="s">
        <v>280</v>
      </c>
      <c t="s">
        <v>405</v>
      </c>
      <c>
        <v>29</v>
      </c>
    </row>
    <row>
      <c s="45">
        <v>27</v>
      </c>
      <c t="s">
        <v>70</v>
      </c>
      <c s="45">
        <v>331</v>
      </c>
      <c s="75" t="s">
        <v>44</v>
      </c>
      <c t="s">
        <v>43</v>
      </c>
      <c t="s">
        <v>411</v>
      </c>
      <c t="s">
        <v>144</v>
      </c>
      <c>
        <v>5</v>
      </c>
    </row>
    <row>
      <c s="45">
        <v>27</v>
      </c>
      <c t="s">
        <v>70</v>
      </c>
      <c s="45">
        <v>331</v>
      </c>
      <c s="75" t="s">
        <v>44</v>
      </c>
      <c t="s">
        <v>43</v>
      </c>
      <c t="s">
        <v>6</v>
      </c>
      <c t="s">
        <v>344</v>
      </c>
      <c>
        <v>29</v>
      </c>
    </row>
    <row>
      <c s="45">
        <v>27</v>
      </c>
      <c t="s">
        <v>70</v>
      </c>
      <c s="45">
        <v>331</v>
      </c>
      <c s="75" t="s">
        <v>44</v>
      </c>
      <c t="s">
        <v>43</v>
      </c>
      <c t="s">
        <v>145</v>
      </c>
      <c t="s">
        <v>77</v>
      </c>
      <c>
        <v>4</v>
      </c>
    </row>
    <row>
      <c s="45">
        <v>27</v>
      </c>
      <c t="s">
        <v>70</v>
      </c>
      <c s="45">
        <v>331</v>
      </c>
      <c s="75" t="s">
        <v>44</v>
      </c>
      <c t="s">
        <v>43</v>
      </c>
      <c t="s">
        <v>281</v>
      </c>
      <c t="s">
        <v>535</v>
      </c>
      <c>
        <v>56</v>
      </c>
    </row>
    <row>
      <c s="45">
        <v>27</v>
      </c>
      <c t="s">
        <v>70</v>
      </c>
      <c s="45">
        <v>331</v>
      </c>
      <c s="75" t="s">
        <v>44</v>
      </c>
      <c t="s">
        <v>43</v>
      </c>
      <c t="s">
        <v>8</v>
      </c>
      <c t="s">
        <v>481</v>
      </c>
      <c>
        <v>115</v>
      </c>
    </row>
    <row>
      <c s="45">
        <v>27</v>
      </c>
      <c t="s">
        <v>70</v>
      </c>
      <c s="45">
        <v>332</v>
      </c>
      <c s="75" t="s">
        <v>505</v>
      </c>
      <c t="s">
        <v>509</v>
      </c>
      <c t="s">
        <v>248</v>
      </c>
      <c t="s">
        <v>354</v>
      </c>
      <c>
        <v>3</v>
      </c>
    </row>
    <row>
      <c s="45">
        <v>27</v>
      </c>
      <c t="s">
        <v>70</v>
      </c>
      <c s="45">
        <v>332</v>
      </c>
      <c s="75" t="s">
        <v>505</v>
      </c>
      <c t="s">
        <v>509</v>
      </c>
      <c t="s">
        <v>413</v>
      </c>
      <c t="s">
        <v>173</v>
      </c>
      <c>
        <v>33</v>
      </c>
    </row>
    <row>
      <c s="45">
        <v>27</v>
      </c>
      <c t="s">
        <v>70</v>
      </c>
      <c s="45">
        <v>332</v>
      </c>
      <c s="75" t="s">
        <v>505</v>
      </c>
      <c t="s">
        <v>509</v>
      </c>
      <c t="s">
        <v>146</v>
      </c>
      <c t="s">
        <v>343</v>
      </c>
      <c>
        <v>33</v>
      </c>
    </row>
    <row>
      <c s="45">
        <v>27</v>
      </c>
      <c t="s">
        <v>70</v>
      </c>
      <c s="45">
        <v>332</v>
      </c>
      <c s="75" t="s">
        <v>505</v>
      </c>
      <c t="s">
        <v>509</v>
      </c>
      <c t="s">
        <v>414</v>
      </c>
      <c t="s">
        <v>133</v>
      </c>
      <c>
        <v>33</v>
      </c>
    </row>
    <row>
      <c s="45">
        <v>27</v>
      </c>
      <c t="s">
        <v>70</v>
      </c>
      <c s="45">
        <v>332</v>
      </c>
      <c s="75" t="s">
        <v>505</v>
      </c>
      <c t="s">
        <v>509</v>
      </c>
      <c t="s">
        <v>174</v>
      </c>
      <c t="s">
        <v>238</v>
      </c>
      <c>
        <v>33</v>
      </c>
    </row>
    <row>
      <c s="45">
        <v>27</v>
      </c>
      <c t="s">
        <v>70</v>
      </c>
      <c s="45">
        <v>332</v>
      </c>
      <c s="75" t="s">
        <v>505</v>
      </c>
      <c t="s">
        <v>509</v>
      </c>
      <c t="s">
        <v>415</v>
      </c>
      <c t="s">
        <v>271</v>
      </c>
      <c>
        <v>33</v>
      </c>
    </row>
    <row>
      <c s="45">
        <v>27</v>
      </c>
      <c t="s">
        <v>70</v>
      </c>
      <c s="45">
        <v>332</v>
      </c>
      <c s="75" t="s">
        <v>505</v>
      </c>
      <c t="s">
        <v>509</v>
      </c>
      <c t="s">
        <v>147</v>
      </c>
      <c t="s">
        <v>480</v>
      </c>
      <c>
        <v>324</v>
      </c>
    </row>
    <row>
      <c s="45">
        <v>27</v>
      </c>
      <c t="s">
        <v>70</v>
      </c>
      <c s="45">
        <v>332</v>
      </c>
      <c s="75" t="s">
        <v>505</v>
      </c>
      <c t="s">
        <v>509</v>
      </c>
      <c t="s">
        <v>416</v>
      </c>
      <c t="s">
        <v>175</v>
      </c>
      <c>
        <v>33</v>
      </c>
    </row>
    <row>
      <c s="45">
        <v>27</v>
      </c>
      <c t="s">
        <v>70</v>
      </c>
      <c s="45">
        <v>332</v>
      </c>
      <c s="75" t="s">
        <v>505</v>
      </c>
      <c t="s">
        <v>509</v>
      </c>
      <c t="s">
        <v>148</v>
      </c>
      <c t="s">
        <v>239</v>
      </c>
      <c>
        <v>33</v>
      </c>
    </row>
    <row>
      <c s="45">
        <v>27</v>
      </c>
      <c t="s">
        <v>70</v>
      </c>
      <c s="45">
        <v>332</v>
      </c>
      <c s="75" t="s">
        <v>505</v>
      </c>
      <c t="s">
        <v>509</v>
      </c>
      <c t="s">
        <v>477</v>
      </c>
      <c t="s">
        <v>240</v>
      </c>
      <c>
        <v>0</v>
      </c>
    </row>
    <row>
      <c s="45">
        <v>27</v>
      </c>
      <c t="s">
        <v>70</v>
      </c>
      <c s="45">
        <v>332</v>
      </c>
      <c s="75" t="s">
        <v>505</v>
      </c>
      <c t="s">
        <v>509</v>
      </c>
      <c t="s">
        <v>340</v>
      </c>
      <c t="s">
        <v>504</v>
      </c>
      <c>
        <v>33</v>
      </c>
    </row>
    <row>
      <c s="45">
        <v>27</v>
      </c>
      <c t="s">
        <v>70</v>
      </c>
      <c s="45">
        <v>332</v>
      </c>
      <c s="75" t="s">
        <v>505</v>
      </c>
      <c t="s">
        <v>509</v>
      </c>
      <c t="s">
        <v>66</v>
      </c>
      <c t="s">
        <v>316</v>
      </c>
      <c>
        <v>33</v>
      </c>
    </row>
    <row>
      <c s="45">
        <v>27</v>
      </c>
      <c t="s">
        <v>70</v>
      </c>
      <c s="45">
        <v>332</v>
      </c>
      <c s="75" t="s">
        <v>505</v>
      </c>
      <c t="s">
        <v>509</v>
      </c>
      <c t="s">
        <v>341</v>
      </c>
      <c t="s">
        <v>404</v>
      </c>
      <c>
        <v>33</v>
      </c>
    </row>
    <row>
      <c s="45">
        <v>27</v>
      </c>
      <c t="s">
        <v>70</v>
      </c>
      <c s="45">
        <v>332</v>
      </c>
      <c s="75" t="s">
        <v>505</v>
      </c>
      <c t="s">
        <v>509</v>
      </c>
      <c t="s">
        <v>67</v>
      </c>
      <c t="s">
        <v>317</v>
      </c>
      <c>
        <v>33</v>
      </c>
    </row>
    <row>
      <c s="45">
        <v>27</v>
      </c>
      <c t="s">
        <v>70</v>
      </c>
      <c s="45">
        <v>332</v>
      </c>
      <c s="75" t="s">
        <v>505</v>
      </c>
      <c t="s">
        <v>176</v>
      </c>
      <c t="s">
        <v>42</v>
      </c>
      <c t="s">
        <v>318</v>
      </c>
      <c>
        <v>1</v>
      </c>
    </row>
    <row>
      <c s="45">
        <v>27</v>
      </c>
      <c t="s">
        <v>70</v>
      </c>
      <c s="45">
        <v>332</v>
      </c>
      <c s="75" t="s">
        <v>505</v>
      </c>
      <c t="s">
        <v>272</v>
      </c>
      <c t="s">
        <v>449</v>
      </c>
      <c t="s">
        <v>320</v>
      </c>
      <c>
        <v>52</v>
      </c>
    </row>
    <row>
      <c s="45">
        <v>27</v>
      </c>
      <c t="s">
        <v>70</v>
      </c>
      <c s="45">
        <v>332</v>
      </c>
      <c s="75" t="s">
        <v>505</v>
      </c>
      <c t="s">
        <v>73</v>
      </c>
      <c t="s">
        <v>180</v>
      </c>
      <c t="s">
        <v>348</v>
      </c>
      <c>
        <v>47</v>
      </c>
    </row>
    <row>
      <c s="45">
        <v>27</v>
      </c>
      <c t="s">
        <v>70</v>
      </c>
      <c s="45">
        <v>332</v>
      </c>
      <c s="75" t="s">
        <v>505</v>
      </c>
      <c t="s">
        <v>73</v>
      </c>
      <c t="s">
        <v>450</v>
      </c>
      <c t="s">
        <v>181</v>
      </c>
      <c>
        <v>5</v>
      </c>
    </row>
    <row>
      <c s="45">
        <v>27</v>
      </c>
      <c t="s">
        <v>70</v>
      </c>
      <c s="45">
        <v>332</v>
      </c>
      <c s="75" t="s">
        <v>505</v>
      </c>
      <c t="s">
        <v>49</v>
      </c>
      <c t="s">
        <v>74</v>
      </c>
      <c t="s">
        <v>486</v>
      </c>
      <c>
        <v>2</v>
      </c>
    </row>
    <row>
      <c s="45">
        <v>27</v>
      </c>
      <c t="s">
        <v>70</v>
      </c>
      <c s="45">
        <v>332</v>
      </c>
      <c s="75" t="s">
        <v>505</v>
      </c>
      <c t="s">
        <v>49</v>
      </c>
      <c t="s">
        <v>140</v>
      </c>
      <c t="s">
        <v>50</v>
      </c>
      <c>
        <v>4</v>
      </c>
    </row>
    <row>
      <c s="45">
        <v>27</v>
      </c>
      <c t="s">
        <v>70</v>
      </c>
      <c s="45">
        <v>332</v>
      </c>
      <c s="75" t="s">
        <v>505</v>
      </c>
      <c t="s">
        <v>49</v>
      </c>
      <c t="s">
        <v>408</v>
      </c>
      <c t="s">
        <v>210</v>
      </c>
      <c>
        <v>2</v>
      </c>
    </row>
    <row>
      <c s="45">
        <v>27</v>
      </c>
      <c t="s">
        <v>70</v>
      </c>
      <c s="45">
        <v>332</v>
      </c>
      <c s="75" t="s">
        <v>505</v>
      </c>
      <c t="s">
        <v>49</v>
      </c>
      <c t="s">
        <v>2</v>
      </c>
      <c t="s">
        <v>353</v>
      </c>
      <c>
        <v>44</v>
      </c>
    </row>
    <row>
      <c s="45">
        <v>27</v>
      </c>
      <c t="s">
        <v>70</v>
      </c>
      <c s="45">
        <v>332</v>
      </c>
      <c s="75" t="s">
        <v>505</v>
      </c>
      <c t="s">
        <v>43</v>
      </c>
      <c t="s">
        <v>5</v>
      </c>
      <c t="s">
        <v>319</v>
      </c>
      <c>
        <v>7</v>
      </c>
    </row>
    <row>
      <c s="45">
        <v>27</v>
      </c>
      <c t="s">
        <v>70</v>
      </c>
      <c s="45">
        <v>332</v>
      </c>
      <c s="75" t="s">
        <v>505</v>
      </c>
      <c t="s">
        <v>43</v>
      </c>
      <c t="s">
        <v>143</v>
      </c>
      <c t="s">
        <v>378</v>
      </c>
      <c>
        <v>18</v>
      </c>
    </row>
    <row>
      <c s="45">
        <v>27</v>
      </c>
      <c t="s">
        <v>70</v>
      </c>
      <c s="45">
        <v>332</v>
      </c>
      <c s="75" t="s">
        <v>505</v>
      </c>
      <c t="s">
        <v>43</v>
      </c>
      <c t="s">
        <v>280</v>
      </c>
      <c t="s">
        <v>405</v>
      </c>
      <c>
        <v>29</v>
      </c>
    </row>
    <row>
      <c s="45">
        <v>27</v>
      </c>
      <c t="s">
        <v>70</v>
      </c>
      <c s="45">
        <v>332</v>
      </c>
      <c s="75" t="s">
        <v>505</v>
      </c>
      <c t="s">
        <v>43</v>
      </c>
      <c t="s">
        <v>411</v>
      </c>
      <c t="s">
        <v>144</v>
      </c>
      <c>
        <v>19</v>
      </c>
    </row>
    <row>
      <c s="45">
        <v>27</v>
      </c>
      <c t="s">
        <v>70</v>
      </c>
      <c s="45">
        <v>332</v>
      </c>
      <c s="75" t="s">
        <v>505</v>
      </c>
      <c t="s">
        <v>43</v>
      </c>
      <c t="s">
        <v>6</v>
      </c>
      <c t="s">
        <v>344</v>
      </c>
      <c>
        <v>29</v>
      </c>
    </row>
    <row>
      <c s="45">
        <v>27</v>
      </c>
      <c t="s">
        <v>70</v>
      </c>
      <c s="45">
        <v>332</v>
      </c>
      <c s="75" t="s">
        <v>505</v>
      </c>
      <c t="s">
        <v>43</v>
      </c>
      <c t="s">
        <v>145</v>
      </c>
      <c t="s">
        <v>77</v>
      </c>
      <c>
        <v>15</v>
      </c>
    </row>
    <row>
      <c s="45">
        <v>27</v>
      </c>
      <c t="s">
        <v>70</v>
      </c>
      <c s="45">
        <v>332</v>
      </c>
      <c s="75" t="s">
        <v>505</v>
      </c>
      <c t="s">
        <v>43</v>
      </c>
      <c t="s">
        <v>281</v>
      </c>
      <c t="s">
        <v>535</v>
      </c>
      <c>
        <v>56</v>
      </c>
    </row>
    <row>
      <c s="45">
        <v>27</v>
      </c>
      <c t="s">
        <v>70</v>
      </c>
      <c s="45">
        <v>332</v>
      </c>
      <c s="75" t="s">
        <v>505</v>
      </c>
      <c t="s">
        <v>43</v>
      </c>
      <c t="s">
        <v>8</v>
      </c>
      <c t="s">
        <v>481</v>
      </c>
      <c>
        <v>115</v>
      </c>
    </row>
  </sheetData>
  <pageMargins left="0.7" right="0.7" top="0.75" bottom="0.75" header="0.3" footer="0.3"/>
  <pageSetup paperSize="9" orientation="portrait"/>
</worksheet>
</file>

<file path=xl/worksheets/sheet4.xml><?xml version="1.0" encoding="utf-8"?>
<worksheet xmlns:r="http://schemas.openxmlformats.org/officeDocument/2006/relationships" xmlns="http://schemas.openxmlformats.org/spreadsheetml/2006/main">
  <dimension ref="B2:D359"/>
  <sheetViews>
    <sheetView topLeftCell="A330" workbookViewId="0">
      <selection activeCell="F325" sqref="F325"/>
    </sheetView>
  </sheetViews>
  <sheetFormatPr defaultRowHeight="14.4"/>
  <cols>
    <col min="1" max="1" width="4.109375" customWidth="1"/>
    <col min="3" max="3" width="15.88671875" customWidth="1"/>
    <col min="4" max="4" width="15.33203125" customWidth="1"/>
  </cols>
  <sheetData>
    <row ht="15" thickBot="1"/>
    <row ht="15" thickBot="1">
      <c r="B2" s="87" t="s">
        <v>482</v>
      </c>
      <c s="120" t="s">
        <v>71</v>
      </c>
      <c s="106" t="s">
        <v>273</v>
      </c>
    </row>
    <row>
      <c r="B3" s="82">
        <v>1</v>
      </c>
      <c s="100" t="s">
        <v>108</v>
      </c>
      <c s="61" t="s">
        <v>456</v>
      </c>
    </row>
    <row>
      <c r="B4" s="82">
        <v>2</v>
      </c>
      <c s="85" t="s">
        <v>420</v>
      </c>
      <c s="61" t="s">
        <v>456</v>
      </c>
    </row>
    <row>
      <c r="B5" s="82">
        <v>3</v>
      </c>
      <c s="85" t="s">
        <v>83</v>
      </c>
      <c s="61" t="s">
        <v>456</v>
      </c>
    </row>
    <row>
      <c r="B6" s="82">
        <v>4</v>
      </c>
      <c s="85" t="s">
        <v>514</v>
      </c>
      <c s="61" t="s">
        <v>515</v>
      </c>
    </row>
    <row>
      <c r="B7" s="82">
        <v>5</v>
      </c>
      <c s="85" t="s">
        <v>54</v>
      </c>
      <c s="61" t="s">
        <v>515</v>
      </c>
    </row>
    <row>
      <c r="B8" s="82">
        <v>6</v>
      </c>
      <c s="85" t="s">
        <v>109</v>
      </c>
      <c s="61" t="s">
        <v>515</v>
      </c>
    </row>
    <row>
      <c r="B9" s="82">
        <v>7</v>
      </c>
      <c s="85" t="s">
        <v>15</v>
      </c>
      <c s="61" t="s">
        <v>360</v>
      </c>
    </row>
    <row>
      <c r="B10" s="82">
        <v>8</v>
      </c>
      <c s="85" t="s">
        <v>110</v>
      </c>
      <c s="61" t="s">
        <v>360</v>
      </c>
    </row>
    <row>
      <c r="B11" s="82">
        <v>9</v>
      </c>
      <c s="85" t="s">
        <v>386</v>
      </c>
      <c s="61" t="s">
        <v>360</v>
      </c>
    </row>
    <row>
      <c r="B12" s="82">
        <v>10</v>
      </c>
      <c s="85" t="s">
        <v>55</v>
      </c>
      <c s="61" t="s">
        <v>327</v>
      </c>
    </row>
    <row>
      <c r="B13" s="82">
        <v>11</v>
      </c>
      <c s="85" t="s">
        <v>290</v>
      </c>
      <c s="61" t="s">
        <v>327</v>
      </c>
    </row>
    <row>
      <c r="B14" s="82">
        <v>12</v>
      </c>
      <c s="85" t="s">
        <v>84</v>
      </c>
      <c s="61" t="s">
        <v>327</v>
      </c>
    </row>
    <row>
      <c r="B15" s="61">
        <v>13</v>
      </c>
      <c s="122" t="s">
        <v>254</v>
      </c>
      <c s="61" t="s">
        <v>16</v>
      </c>
    </row>
    <row>
      <c r="B16" s="65">
        <v>14</v>
      </c>
      <c s="15" t="s">
        <v>17</v>
      </c>
      <c s="65" t="s">
        <v>16</v>
      </c>
    </row>
    <row>
      <c r="B17" s="65">
        <v>15</v>
      </c>
      <c s="15" t="s">
        <v>220</v>
      </c>
      <c s="65" t="s">
        <v>16</v>
      </c>
    </row>
    <row>
      <c r="B18" s="65">
        <v>16</v>
      </c>
      <c s="16" t="s">
        <v>111</v>
      </c>
      <c s="65" t="s">
        <v>85</v>
      </c>
    </row>
    <row>
      <c r="B19" s="65">
        <v>17</v>
      </c>
      <c s="15" t="s">
        <v>189</v>
      </c>
      <c s="65" t="s">
        <v>85</v>
      </c>
    </row>
    <row>
      <c r="B20" s="65">
        <v>18</v>
      </c>
      <c s="15" t="s">
        <v>255</v>
      </c>
      <c s="65" t="s">
        <v>85</v>
      </c>
    </row>
    <row>
      <c r="B21" s="65">
        <v>19</v>
      </c>
      <c s="15" t="s">
        <v>150</v>
      </c>
      <c s="65" t="s">
        <v>457</v>
      </c>
    </row>
    <row>
      <c r="B22" s="65">
        <v>20</v>
      </c>
      <c s="16" t="s">
        <v>291</v>
      </c>
      <c s="65" t="s">
        <v>457</v>
      </c>
    </row>
    <row>
      <c r="B23" s="65">
        <v>21</v>
      </c>
      <c s="15" t="s">
        <v>18</v>
      </c>
      <c s="65" t="s">
        <v>457</v>
      </c>
    </row>
    <row>
      <c r="B24" s="65">
        <v>22</v>
      </c>
      <c s="15" t="s">
        <v>190</v>
      </c>
      <c s="65" t="s">
        <v>421</v>
      </c>
    </row>
    <row>
      <c r="B25" s="65">
        <v>23</v>
      </c>
      <c s="15" t="s">
        <v>422</v>
      </c>
      <c s="65" t="s">
        <v>421</v>
      </c>
    </row>
    <row>
      <c r="B26" s="65">
        <v>24</v>
      </c>
      <c s="16" t="s">
        <v>221</v>
      </c>
      <c s="65" t="s">
        <v>421</v>
      </c>
    </row>
    <row>
      <c r="B27" s="65">
        <v>25</v>
      </c>
      <c s="15" t="s">
        <v>387</v>
      </c>
      <c s="65" t="s">
        <v>112</v>
      </c>
    </row>
    <row>
      <c r="B28" s="65">
        <v>26</v>
      </c>
      <c s="15" t="s">
        <v>151</v>
      </c>
      <c s="65" t="s">
        <v>112</v>
      </c>
    </row>
    <row>
      <c r="B29" s="65">
        <v>27</v>
      </c>
      <c s="15" t="s">
        <v>361</v>
      </c>
      <c s="65" t="s">
        <v>112</v>
      </c>
    </row>
    <row>
      <c r="B30" s="65">
        <v>28</v>
      </c>
      <c s="16" t="s">
        <v>256</v>
      </c>
      <c s="65" t="s">
        <v>191</v>
      </c>
    </row>
    <row>
      <c r="B31" s="65">
        <v>29</v>
      </c>
      <c s="16" t="s">
        <v>328</v>
      </c>
      <c s="65" t="s">
        <v>191</v>
      </c>
    </row>
    <row>
      <c r="B32" s="65">
        <v>30</v>
      </c>
      <c s="16" t="s">
        <v>388</v>
      </c>
      <c s="65" t="s">
        <v>191</v>
      </c>
    </row>
    <row>
      <c r="B33" s="65">
        <v>31</v>
      </c>
      <c s="15" t="s">
        <v>456</v>
      </c>
      <c s="65" t="s">
        <v>456</v>
      </c>
    </row>
    <row>
      <c r="B34" s="65">
        <v>32</v>
      </c>
      <c s="15" t="s">
        <v>515</v>
      </c>
      <c s="65" t="s">
        <v>515</v>
      </c>
    </row>
    <row>
      <c r="B35" s="65">
        <v>33</v>
      </c>
      <c s="15" t="s">
        <v>360</v>
      </c>
      <c s="65" t="s">
        <v>360</v>
      </c>
    </row>
    <row>
      <c r="B36" s="65">
        <v>34</v>
      </c>
      <c s="16" t="s">
        <v>327</v>
      </c>
      <c s="65" t="s">
        <v>327</v>
      </c>
    </row>
    <row>
      <c r="B37" s="65">
        <v>35</v>
      </c>
      <c s="15" t="s">
        <v>16</v>
      </c>
      <c s="65" t="s">
        <v>16</v>
      </c>
    </row>
    <row>
      <c r="B38" s="65">
        <v>36</v>
      </c>
      <c s="15" t="s">
        <v>85</v>
      </c>
      <c s="65" t="s">
        <v>85</v>
      </c>
    </row>
    <row>
      <c r="B39" s="65">
        <v>37</v>
      </c>
      <c s="15" t="s">
        <v>457</v>
      </c>
      <c s="65" t="s">
        <v>457</v>
      </c>
    </row>
    <row>
      <c r="B40" s="65">
        <v>38</v>
      </c>
      <c s="16" t="s">
        <v>421</v>
      </c>
      <c s="65" t="s">
        <v>421</v>
      </c>
    </row>
    <row>
      <c r="B41" s="65">
        <v>39</v>
      </c>
      <c s="15" t="s">
        <v>112</v>
      </c>
      <c s="65" t="s">
        <v>112</v>
      </c>
    </row>
    <row>
      <c r="B42" s="65">
        <v>40</v>
      </c>
      <c s="15" t="s">
        <v>191</v>
      </c>
      <c s="65" t="s">
        <v>191</v>
      </c>
    </row>
    <row>
      <c r="B43" s="65">
        <v>41</v>
      </c>
      <c s="15" t="s">
        <v>222</v>
      </c>
      <c s="65" t="s">
        <v>86</v>
      </c>
    </row>
    <row>
      <c r="B44" s="65">
        <v>42</v>
      </c>
      <c s="16" t="s">
        <v>329</v>
      </c>
      <c s="65" t="s">
        <v>86</v>
      </c>
    </row>
    <row>
      <c r="B45" s="65">
        <v>43</v>
      </c>
      <c s="15" t="s">
        <v>423</v>
      </c>
      <c s="65" t="s">
        <v>86</v>
      </c>
    </row>
    <row>
      <c r="B46" s="65">
        <v>44</v>
      </c>
      <c s="15" t="s">
        <v>516</v>
      </c>
      <c s="65" t="s">
        <v>86</v>
      </c>
    </row>
    <row>
      <c r="B47" s="65">
        <v>45</v>
      </c>
      <c s="15" t="s">
        <v>87</v>
      </c>
      <c s="65" t="s">
        <v>86</v>
      </c>
    </row>
    <row>
      <c r="B48" s="65">
        <v>46</v>
      </c>
      <c s="16" t="s">
        <v>389</v>
      </c>
      <c s="65" t="s">
        <v>257</v>
      </c>
    </row>
    <row>
      <c r="B49" s="65">
        <v>47</v>
      </c>
      <c s="16" t="s">
        <v>517</v>
      </c>
      <c s="65" t="s">
        <v>257</v>
      </c>
    </row>
    <row>
      <c r="B50" s="65">
        <v>48</v>
      </c>
      <c s="16" t="s">
        <v>258</v>
      </c>
      <c s="65" t="s">
        <v>257</v>
      </c>
    </row>
    <row>
      <c r="B51" s="65">
        <v>49</v>
      </c>
      <c s="15" t="s">
        <v>257</v>
      </c>
      <c s="65" t="s">
        <v>257</v>
      </c>
    </row>
    <row>
      <c r="B52" s="65">
        <v>50</v>
      </c>
      <c s="15" t="s">
        <v>458</v>
      </c>
      <c s="65" t="s">
        <v>223</v>
      </c>
    </row>
    <row>
      <c r="B53" s="65">
        <v>51</v>
      </c>
      <c s="15" t="s">
        <v>152</v>
      </c>
      <c s="65" t="s">
        <v>223</v>
      </c>
    </row>
    <row>
      <c r="B54" s="65">
        <v>52</v>
      </c>
      <c s="16" t="s">
        <v>459</v>
      </c>
      <c s="65" t="s">
        <v>223</v>
      </c>
    </row>
    <row>
      <c r="B55" s="65">
        <v>53</v>
      </c>
      <c s="15" t="s">
        <v>223</v>
      </c>
      <c s="65" t="s">
        <v>223</v>
      </c>
    </row>
    <row>
      <c r="B56" s="65">
        <v>54</v>
      </c>
      <c s="15" t="s">
        <v>259</v>
      </c>
      <c s="65" t="s">
        <v>153</v>
      </c>
    </row>
    <row>
      <c r="B57" s="65">
        <v>55</v>
      </c>
      <c s="15" t="s">
        <v>390</v>
      </c>
      <c s="65" t="s">
        <v>153</v>
      </c>
    </row>
    <row>
      <c r="B58" s="65">
        <v>56</v>
      </c>
      <c s="16" t="s">
        <v>113</v>
      </c>
      <c s="65" t="s">
        <v>153</v>
      </c>
    </row>
    <row>
      <c r="B59" s="65">
        <v>57</v>
      </c>
      <c s="15" t="s">
        <v>153</v>
      </c>
      <c s="65" t="s">
        <v>153</v>
      </c>
    </row>
    <row>
      <c r="B60" s="65">
        <v>58</v>
      </c>
      <c s="15" t="s">
        <v>330</v>
      </c>
      <c s="65" t="s">
        <v>114</v>
      </c>
    </row>
    <row>
      <c r="B61" s="65">
        <v>59</v>
      </c>
      <c s="15" t="s">
        <v>19</v>
      </c>
      <c s="65" t="s">
        <v>114</v>
      </c>
    </row>
    <row>
      <c r="B62" s="65">
        <v>60</v>
      </c>
      <c s="16" t="s">
        <v>331</v>
      </c>
      <c s="65" t="s">
        <v>114</v>
      </c>
    </row>
    <row>
      <c r="B63" s="65">
        <v>61</v>
      </c>
      <c s="15" t="s">
        <v>114</v>
      </c>
      <c s="65" t="s">
        <v>114</v>
      </c>
    </row>
    <row>
      <c r="B64" s="65">
        <v>62</v>
      </c>
      <c s="15" t="s">
        <v>518</v>
      </c>
      <c s="65" t="s">
        <v>362</v>
      </c>
    </row>
    <row>
      <c r="B65" s="65">
        <v>63</v>
      </c>
      <c s="15" t="s">
        <v>292</v>
      </c>
      <c s="65" t="s">
        <v>362</v>
      </c>
    </row>
    <row>
      <c r="B66" s="65">
        <v>64</v>
      </c>
      <c s="16" t="s">
        <v>460</v>
      </c>
      <c s="65" t="s">
        <v>362</v>
      </c>
    </row>
    <row>
      <c r="B67" s="65">
        <v>65</v>
      </c>
      <c s="16" t="s">
        <v>362</v>
      </c>
      <c s="65" t="s">
        <v>362</v>
      </c>
    </row>
    <row>
      <c r="B68" s="65">
        <v>66</v>
      </c>
      <c s="16" t="s">
        <v>391</v>
      </c>
      <c s="65" t="s">
        <v>424</v>
      </c>
    </row>
    <row>
      <c r="B69" s="65">
        <v>67</v>
      </c>
      <c s="16" t="s">
        <v>461</v>
      </c>
      <c s="65" t="s">
        <v>424</v>
      </c>
    </row>
    <row>
      <c r="B70" s="65">
        <v>68</v>
      </c>
      <c s="16" t="s">
        <v>491</v>
      </c>
      <c s="65" t="s">
        <v>424</v>
      </c>
    </row>
    <row>
      <c r="B71" s="65">
        <v>69</v>
      </c>
      <c s="16" t="s">
        <v>424</v>
      </c>
      <c s="65" t="s">
        <v>424</v>
      </c>
    </row>
    <row>
      <c r="B72" s="65">
        <v>70</v>
      </c>
      <c s="16" t="s">
        <v>115</v>
      </c>
      <c s="65" t="s">
        <v>86</v>
      </c>
    </row>
    <row>
      <c r="B73" s="65">
        <v>71</v>
      </c>
      <c s="16" t="s">
        <v>20</v>
      </c>
      <c s="65" t="s">
        <v>20</v>
      </c>
    </row>
    <row>
      <c r="B74" s="65">
        <v>72</v>
      </c>
      <c s="16" t="s">
        <v>293</v>
      </c>
      <c s="65" t="s">
        <v>20</v>
      </c>
    </row>
    <row>
      <c r="B75" s="65">
        <v>73</v>
      </c>
      <c s="16" t="s">
        <v>425</v>
      </c>
      <c s="65" t="s">
        <v>20</v>
      </c>
    </row>
    <row>
      <c r="B76" s="65">
        <v>74</v>
      </c>
      <c s="16" t="s">
        <v>154</v>
      </c>
      <c s="65" t="s">
        <v>20</v>
      </c>
    </row>
    <row>
      <c r="B77" s="65">
        <v>75</v>
      </c>
      <c s="16" t="s">
        <v>519</v>
      </c>
      <c s="65" t="s">
        <v>519</v>
      </c>
    </row>
    <row>
      <c r="B78" s="65">
        <v>76</v>
      </c>
      <c s="16" t="s">
        <v>332</v>
      </c>
      <c s="65" t="s">
        <v>519</v>
      </c>
    </row>
    <row>
      <c r="B79" s="65">
        <v>77</v>
      </c>
      <c s="16" t="s">
        <v>21</v>
      </c>
      <c s="65" t="s">
        <v>519</v>
      </c>
    </row>
    <row>
      <c r="B80" s="65">
        <v>78</v>
      </c>
      <c s="16" t="s">
        <v>363</v>
      </c>
      <c s="65" t="s">
        <v>519</v>
      </c>
    </row>
    <row>
      <c r="B81" s="65">
        <v>79</v>
      </c>
      <c s="16" t="s">
        <v>224</v>
      </c>
      <c s="65" t="s">
        <v>224</v>
      </c>
    </row>
    <row>
      <c r="B82" s="65">
        <v>80</v>
      </c>
      <c s="16" t="s">
        <v>520</v>
      </c>
      <c s="65" t="s">
        <v>224</v>
      </c>
    </row>
    <row>
      <c r="B83" s="65">
        <v>81</v>
      </c>
      <c s="16" t="s">
        <v>294</v>
      </c>
      <c s="65" t="s">
        <v>224</v>
      </c>
    </row>
    <row>
      <c r="B84" s="65">
        <v>82</v>
      </c>
      <c s="16" t="s">
        <v>492</v>
      </c>
      <c s="65" t="s">
        <v>224</v>
      </c>
    </row>
    <row>
      <c r="B85" s="65">
        <v>83</v>
      </c>
      <c s="16" t="s">
        <v>295</v>
      </c>
      <c s="65" t="s">
        <v>295</v>
      </c>
    </row>
    <row>
      <c r="B86" s="65">
        <v>84</v>
      </c>
      <c s="16" t="s">
        <v>426</v>
      </c>
      <c s="65" t="s">
        <v>295</v>
      </c>
    </row>
    <row>
      <c r="B87" s="65">
        <v>85</v>
      </c>
      <c s="16" t="s">
        <v>462</v>
      </c>
      <c s="65" t="s">
        <v>295</v>
      </c>
    </row>
    <row>
      <c r="B88" s="65">
        <v>86</v>
      </c>
      <c s="16" t="s">
        <v>521</v>
      </c>
      <c s="65" t="s">
        <v>295</v>
      </c>
    </row>
    <row>
      <c r="B89" s="65">
        <v>87</v>
      </c>
      <c s="16" t="s">
        <v>192</v>
      </c>
      <c s="65" t="s">
        <v>86</v>
      </c>
    </row>
    <row>
      <c r="B90" s="65">
        <v>88</v>
      </c>
      <c s="16" t="s">
        <v>427</v>
      </c>
      <c s="65" t="s">
        <v>86</v>
      </c>
    </row>
    <row>
      <c r="B91" s="65">
        <v>89</v>
      </c>
      <c s="16" t="s">
        <v>463</v>
      </c>
      <c s="65" t="s">
        <v>86</v>
      </c>
    </row>
    <row>
      <c r="B92" s="65">
        <v>90</v>
      </c>
      <c s="16" t="s">
        <v>428</v>
      </c>
      <c s="65" t="s">
        <v>116</v>
      </c>
    </row>
    <row>
      <c r="B93" s="65">
        <v>91</v>
      </c>
      <c s="16" t="s">
        <v>22</v>
      </c>
      <c s="65" t="s">
        <v>116</v>
      </c>
    </row>
    <row>
      <c r="B94" s="65">
        <v>92</v>
      </c>
      <c s="16" t="s">
        <v>296</v>
      </c>
      <c s="65" t="s">
        <v>116</v>
      </c>
    </row>
    <row>
      <c r="B95" s="65">
        <v>93</v>
      </c>
      <c s="16" t="s">
        <v>116</v>
      </c>
      <c s="65" t="s">
        <v>116</v>
      </c>
    </row>
    <row>
      <c r="B96" s="65">
        <v>94</v>
      </c>
      <c s="16" t="s">
        <v>88</v>
      </c>
      <c s="65" t="s">
        <v>88</v>
      </c>
    </row>
    <row>
      <c r="B97" s="65">
        <v>95</v>
      </c>
      <c s="16" t="s">
        <v>464</v>
      </c>
      <c s="65" t="s">
        <v>88</v>
      </c>
    </row>
    <row>
      <c r="B98" s="65">
        <v>96</v>
      </c>
      <c s="16" t="s">
        <v>155</v>
      </c>
      <c s="65" t="s">
        <v>88</v>
      </c>
    </row>
    <row>
      <c r="B99" s="65">
        <v>97</v>
      </c>
      <c s="16" t="s">
        <v>493</v>
      </c>
      <c s="65" t="s">
        <v>88</v>
      </c>
    </row>
    <row>
      <c r="B100" s="65">
        <v>98</v>
      </c>
      <c s="16" t="s">
        <v>333</v>
      </c>
      <c s="65" t="s">
        <v>333</v>
      </c>
    </row>
    <row>
      <c r="B101" s="65">
        <v>99</v>
      </c>
      <c s="16" t="s">
        <v>117</v>
      </c>
      <c s="65" t="s">
        <v>333</v>
      </c>
    </row>
    <row>
      <c r="B102" s="65">
        <v>100</v>
      </c>
      <c s="16" t="s">
        <v>429</v>
      </c>
      <c s="65" t="s">
        <v>333</v>
      </c>
    </row>
    <row>
      <c r="B103" s="65">
        <v>101</v>
      </c>
      <c s="16" t="s">
        <v>89</v>
      </c>
      <c s="65" t="s">
        <v>333</v>
      </c>
    </row>
    <row>
      <c r="B104" s="65">
        <v>102</v>
      </c>
      <c s="16" t="s">
        <v>430</v>
      </c>
      <c s="65" t="s">
        <v>430</v>
      </c>
    </row>
    <row>
      <c r="B105" s="65">
        <v>103</v>
      </c>
      <c s="16" t="s">
        <v>23</v>
      </c>
      <c s="65" t="s">
        <v>430</v>
      </c>
    </row>
    <row>
      <c r="B106" s="65">
        <v>104</v>
      </c>
      <c s="16" t="s">
        <v>90</v>
      </c>
      <c s="65" t="s">
        <v>430</v>
      </c>
    </row>
    <row>
      <c r="B107" s="65">
        <v>105</v>
      </c>
      <c s="16" t="s">
        <v>118</v>
      </c>
      <c s="65" t="s">
        <v>430</v>
      </c>
    </row>
    <row>
      <c r="B108" s="65">
        <v>106</v>
      </c>
      <c s="16" t="s">
        <v>225</v>
      </c>
      <c s="65" t="s">
        <v>225</v>
      </c>
    </row>
    <row>
      <c r="B109" s="65">
        <v>107</v>
      </c>
      <c s="16" t="s">
        <v>24</v>
      </c>
      <c s="65" t="s">
        <v>225</v>
      </c>
    </row>
    <row>
      <c r="B110" s="65">
        <v>108</v>
      </c>
      <c s="16" t="s">
        <v>156</v>
      </c>
      <c s="65" t="s">
        <v>225</v>
      </c>
    </row>
    <row>
      <c r="B111" s="65">
        <v>109</v>
      </c>
      <c s="16" t="s">
        <v>431</v>
      </c>
      <c s="65" t="s">
        <v>225</v>
      </c>
    </row>
    <row>
      <c r="B112" s="65">
        <v>110</v>
      </c>
      <c s="16" t="s">
        <v>193</v>
      </c>
      <c s="65" t="s">
        <v>193</v>
      </c>
    </row>
    <row>
      <c r="B113" s="65">
        <v>111</v>
      </c>
      <c s="16" t="s">
        <v>56</v>
      </c>
      <c s="65" t="s">
        <v>193</v>
      </c>
    </row>
    <row>
      <c r="B114" s="65">
        <v>112</v>
      </c>
      <c s="16" t="s">
        <v>334</v>
      </c>
      <c s="65" t="s">
        <v>193</v>
      </c>
    </row>
    <row>
      <c r="B115" s="65">
        <v>113</v>
      </c>
      <c s="16" t="s">
        <v>91</v>
      </c>
      <c s="65" t="s">
        <v>193</v>
      </c>
    </row>
    <row>
      <c r="B116" s="65">
        <v>114</v>
      </c>
      <c s="16" t="s">
        <v>432</v>
      </c>
      <c s="65" t="s">
        <v>432</v>
      </c>
    </row>
    <row>
      <c r="B117" s="65">
        <v>115</v>
      </c>
      <c s="16" t="s">
        <v>260</v>
      </c>
      <c s="65" t="s">
        <v>432</v>
      </c>
    </row>
    <row>
      <c r="B118" s="65">
        <v>116</v>
      </c>
      <c s="16" t="s">
        <v>25</v>
      </c>
      <c s="65" t="s">
        <v>432</v>
      </c>
    </row>
    <row>
      <c r="B119" s="65">
        <v>117</v>
      </c>
      <c s="16" t="s">
        <v>226</v>
      </c>
      <c s="65" t="s">
        <v>432</v>
      </c>
    </row>
    <row>
      <c r="B120" s="65">
        <v>118</v>
      </c>
      <c s="16" t="s">
        <v>119</v>
      </c>
      <c s="65" t="s">
        <v>86</v>
      </c>
    </row>
    <row>
      <c r="B121" s="65">
        <v>119</v>
      </c>
      <c s="16" t="s">
        <v>157</v>
      </c>
      <c s="65" t="s">
        <v>522</v>
      </c>
    </row>
    <row>
      <c r="B122" s="65">
        <v>120</v>
      </c>
      <c s="16" t="s">
        <v>227</v>
      </c>
      <c s="65" t="s">
        <v>522</v>
      </c>
    </row>
    <row>
      <c r="B123" s="65">
        <v>121</v>
      </c>
      <c s="16" t="s">
        <v>261</v>
      </c>
      <c s="65" t="s">
        <v>522</v>
      </c>
    </row>
    <row>
      <c r="B124" s="65">
        <v>122</v>
      </c>
      <c s="16" t="s">
        <v>522</v>
      </c>
      <c s="65" t="s">
        <v>522</v>
      </c>
    </row>
    <row>
      <c r="B125" s="65">
        <v>123</v>
      </c>
      <c s="16" t="s">
        <v>158</v>
      </c>
      <c s="65" t="s">
        <v>335</v>
      </c>
    </row>
    <row>
      <c r="B126" s="65">
        <v>124</v>
      </c>
      <c s="16" t="s">
        <v>297</v>
      </c>
      <c s="65" t="s">
        <v>335</v>
      </c>
    </row>
    <row>
      <c r="B127" s="65">
        <v>125</v>
      </c>
      <c s="16" t="s">
        <v>26</v>
      </c>
      <c s="65" t="s">
        <v>335</v>
      </c>
    </row>
    <row>
      <c r="B128" s="65">
        <v>126</v>
      </c>
      <c s="16" t="s">
        <v>335</v>
      </c>
      <c s="65" t="s">
        <v>335</v>
      </c>
    </row>
    <row>
      <c r="B129" s="65">
        <v>127</v>
      </c>
      <c s="16" t="s">
        <v>228</v>
      </c>
      <c s="65" t="s">
        <v>86</v>
      </c>
    </row>
    <row>
      <c r="B130" s="65">
        <v>128</v>
      </c>
      <c s="16" t="s">
        <v>229</v>
      </c>
      <c s="65" t="s">
        <v>298</v>
      </c>
    </row>
    <row>
      <c r="B131" s="65">
        <v>129</v>
      </c>
      <c s="16" t="s">
        <v>465</v>
      </c>
      <c s="65" t="s">
        <v>298</v>
      </c>
    </row>
    <row>
      <c r="B132" s="65">
        <v>130</v>
      </c>
      <c s="16" t="s">
        <v>230</v>
      </c>
      <c s="65" t="s">
        <v>298</v>
      </c>
    </row>
    <row>
      <c r="B133" s="65">
        <v>131</v>
      </c>
      <c s="16" t="s">
        <v>298</v>
      </c>
      <c s="65" t="s">
        <v>298</v>
      </c>
    </row>
    <row>
      <c r="B134" s="65">
        <v>132</v>
      </c>
      <c s="16" t="s">
        <v>433</v>
      </c>
      <c s="65" t="s">
        <v>523</v>
      </c>
    </row>
    <row>
      <c r="B135" s="65">
        <v>133</v>
      </c>
      <c s="16" t="s">
        <v>159</v>
      </c>
      <c s="65" t="s">
        <v>523</v>
      </c>
    </row>
    <row>
      <c r="B136" s="65">
        <v>134</v>
      </c>
      <c s="16" t="s">
        <v>364</v>
      </c>
      <c s="65" t="s">
        <v>523</v>
      </c>
    </row>
    <row>
      <c r="B137" s="65">
        <v>135</v>
      </c>
      <c s="16" t="s">
        <v>523</v>
      </c>
      <c s="65" t="s">
        <v>523</v>
      </c>
    </row>
    <row>
      <c r="B138" s="65">
        <v>136</v>
      </c>
      <c s="16" t="s">
        <v>299</v>
      </c>
      <c s="65" t="s">
        <v>92</v>
      </c>
    </row>
    <row>
      <c r="B139" s="65">
        <v>137</v>
      </c>
      <c s="16" t="s">
        <v>365</v>
      </c>
      <c s="65" t="s">
        <v>92</v>
      </c>
    </row>
    <row>
      <c r="B140" s="65">
        <v>138</v>
      </c>
      <c s="16" t="s">
        <v>392</v>
      </c>
      <c s="65" t="s">
        <v>92</v>
      </c>
    </row>
    <row>
      <c r="B141" s="65">
        <v>139</v>
      </c>
      <c s="16" t="s">
        <v>92</v>
      </c>
      <c s="65" t="s">
        <v>92</v>
      </c>
    </row>
    <row>
      <c r="B142" s="65">
        <v>140</v>
      </c>
      <c s="16" t="s">
        <v>393</v>
      </c>
      <c s="65" t="s">
        <v>27</v>
      </c>
    </row>
    <row>
      <c r="B143" s="65">
        <v>141</v>
      </c>
      <c s="16" t="s">
        <v>524</v>
      </c>
      <c s="65" t="s">
        <v>27</v>
      </c>
    </row>
    <row>
      <c r="B144" s="65">
        <v>142</v>
      </c>
      <c s="16" t="s">
        <v>262</v>
      </c>
      <c s="65" t="s">
        <v>27</v>
      </c>
    </row>
    <row>
      <c r="B145" s="65">
        <v>143</v>
      </c>
      <c s="16" t="s">
        <v>27</v>
      </c>
      <c s="65" t="s">
        <v>27</v>
      </c>
    </row>
    <row>
      <c r="B146" s="65">
        <v>144</v>
      </c>
      <c s="16" t="s">
        <v>434</v>
      </c>
      <c s="65" t="s">
        <v>86</v>
      </c>
    </row>
    <row>
      <c r="B147" s="65">
        <v>145</v>
      </c>
      <c s="16" t="s">
        <v>466</v>
      </c>
      <c s="65" t="s">
        <v>494</v>
      </c>
    </row>
    <row>
      <c r="B148" s="65">
        <v>146</v>
      </c>
      <c s="16" t="s">
        <v>160</v>
      </c>
      <c s="65" t="s">
        <v>494</v>
      </c>
    </row>
    <row>
      <c r="B149" s="65">
        <v>147</v>
      </c>
      <c s="16" t="s">
        <v>467</v>
      </c>
      <c s="65" t="s">
        <v>494</v>
      </c>
    </row>
    <row>
      <c r="B150" s="65">
        <v>148</v>
      </c>
      <c s="16" t="s">
        <v>494</v>
      </c>
      <c s="65" t="s">
        <v>494</v>
      </c>
    </row>
    <row>
      <c r="B151" s="65">
        <v>149</v>
      </c>
      <c s="16" t="s">
        <v>120</v>
      </c>
      <c s="65" t="s">
        <v>231</v>
      </c>
    </row>
    <row>
      <c r="B152" s="65">
        <v>150</v>
      </c>
      <c s="16" t="s">
        <v>435</v>
      </c>
      <c s="65" t="s">
        <v>231</v>
      </c>
    </row>
    <row>
      <c r="B153" s="65">
        <v>151</v>
      </c>
      <c s="16" t="s">
        <v>57</v>
      </c>
      <c s="65" t="s">
        <v>231</v>
      </c>
    </row>
    <row>
      <c r="B154" s="65">
        <v>152</v>
      </c>
      <c s="16" t="s">
        <v>231</v>
      </c>
      <c s="65" t="s">
        <v>231</v>
      </c>
    </row>
    <row>
      <c r="B155" s="65">
        <v>153</v>
      </c>
      <c s="16" t="s">
        <v>525</v>
      </c>
      <c s="65" t="s">
        <v>300</v>
      </c>
    </row>
    <row>
      <c r="B156" s="65">
        <v>154</v>
      </c>
      <c s="16" t="s">
        <v>58</v>
      </c>
      <c s="65" t="s">
        <v>300</v>
      </c>
    </row>
    <row>
      <c r="B157" s="65">
        <v>155</v>
      </c>
      <c s="16" t="s">
        <v>93</v>
      </c>
      <c s="65" t="s">
        <v>300</v>
      </c>
    </row>
    <row>
      <c r="B158" s="65">
        <v>156</v>
      </c>
      <c s="16" t="s">
        <v>300</v>
      </c>
      <c s="65" t="s">
        <v>300</v>
      </c>
    </row>
    <row>
      <c r="B159" s="65">
        <v>157</v>
      </c>
      <c s="16" t="s">
        <v>526</v>
      </c>
      <c s="65" t="s">
        <v>121</v>
      </c>
    </row>
    <row>
      <c r="B160" s="65">
        <v>158</v>
      </c>
      <c s="16" t="s">
        <v>122</v>
      </c>
      <c s="65" t="s">
        <v>121</v>
      </c>
    </row>
    <row>
      <c r="B161" s="65">
        <v>159</v>
      </c>
      <c s="16" t="s">
        <v>394</v>
      </c>
      <c s="65" t="s">
        <v>121</v>
      </c>
    </row>
    <row>
      <c r="B162" s="65">
        <v>160</v>
      </c>
      <c s="16" t="s">
        <v>121</v>
      </c>
      <c s="65" t="s">
        <v>121</v>
      </c>
    </row>
    <row>
      <c r="B163" s="65">
        <v>161</v>
      </c>
      <c s="16" t="s">
        <v>527</v>
      </c>
      <c s="65" t="s">
        <v>86</v>
      </c>
    </row>
    <row>
      <c r="B164" s="65">
        <v>162</v>
      </c>
      <c s="16" t="s">
        <v>59</v>
      </c>
      <c s="65" t="s">
        <v>60</v>
      </c>
    </row>
    <row>
      <c r="B165" s="65">
        <v>163</v>
      </c>
      <c s="16" t="s">
        <v>301</v>
      </c>
      <c s="65" t="s">
        <v>60</v>
      </c>
    </row>
    <row>
      <c r="B166" s="65">
        <v>164</v>
      </c>
      <c s="16" t="s">
        <v>61</v>
      </c>
      <c s="65" t="s">
        <v>60</v>
      </c>
    </row>
    <row>
      <c r="B167" s="65">
        <v>165</v>
      </c>
      <c s="16" t="s">
        <v>60</v>
      </c>
      <c s="65" t="s">
        <v>60</v>
      </c>
    </row>
    <row>
      <c r="B168" s="65">
        <v>166</v>
      </c>
      <c s="16" t="s">
        <v>263</v>
      </c>
      <c s="65" t="s">
        <v>336</v>
      </c>
    </row>
    <row>
      <c r="B169" s="65">
        <v>167</v>
      </c>
      <c s="16" t="s">
        <v>28</v>
      </c>
      <c s="65" t="s">
        <v>336</v>
      </c>
    </row>
    <row>
      <c r="B170" s="65">
        <v>168</v>
      </c>
      <c s="16" t="s">
        <v>232</v>
      </c>
      <c s="65" t="s">
        <v>336</v>
      </c>
    </row>
    <row>
      <c r="B171" s="65">
        <v>169</v>
      </c>
      <c s="16" t="s">
        <v>336</v>
      </c>
      <c s="65" t="s">
        <v>336</v>
      </c>
    </row>
    <row>
      <c r="B172" s="65">
        <v>170</v>
      </c>
      <c s="16" t="s">
        <v>123</v>
      </c>
      <c s="65" t="s">
        <v>395</v>
      </c>
    </row>
    <row>
      <c r="B173" s="65">
        <v>171</v>
      </c>
      <c s="16" t="s">
        <v>194</v>
      </c>
      <c s="65" t="s">
        <v>395</v>
      </c>
    </row>
    <row>
      <c r="B174" s="65">
        <v>172</v>
      </c>
      <c s="16" t="s">
        <v>264</v>
      </c>
      <c s="65" t="s">
        <v>395</v>
      </c>
    </row>
    <row>
      <c r="B175" s="65">
        <v>173</v>
      </c>
      <c s="16" t="s">
        <v>395</v>
      </c>
      <c s="65" t="s">
        <v>395</v>
      </c>
    </row>
    <row>
      <c r="B176" s="65">
        <v>174</v>
      </c>
      <c s="16" t="s">
        <v>124</v>
      </c>
      <c s="65" t="s">
        <v>233</v>
      </c>
    </row>
    <row>
      <c r="B177" s="65">
        <v>175</v>
      </c>
      <c s="16" t="s">
        <v>265</v>
      </c>
      <c s="65" t="s">
        <v>233</v>
      </c>
    </row>
    <row>
      <c r="B178" s="65">
        <v>176</v>
      </c>
      <c s="16" t="s">
        <v>528</v>
      </c>
      <c s="65" t="s">
        <v>233</v>
      </c>
    </row>
    <row>
      <c r="B179" s="65">
        <v>177</v>
      </c>
      <c s="16" t="s">
        <v>233</v>
      </c>
      <c s="65" t="s">
        <v>233</v>
      </c>
    </row>
    <row>
      <c r="B180" s="65">
        <v>178</v>
      </c>
      <c s="16" t="s">
        <v>94</v>
      </c>
      <c s="65" t="s">
        <v>86</v>
      </c>
    </row>
    <row>
      <c r="B181" s="65">
        <v>179</v>
      </c>
      <c s="16" t="s">
        <v>195</v>
      </c>
      <c s="65" t="s">
        <v>161</v>
      </c>
    </row>
    <row>
      <c r="B182" s="65">
        <v>180</v>
      </c>
      <c s="16" t="s">
        <v>436</v>
      </c>
      <c s="65" t="s">
        <v>161</v>
      </c>
    </row>
    <row>
      <c r="B183" s="65">
        <v>181</v>
      </c>
      <c s="16" t="s">
        <v>196</v>
      </c>
      <c s="65" t="s">
        <v>161</v>
      </c>
    </row>
    <row>
      <c r="B184" s="65">
        <v>182</v>
      </c>
      <c s="16" t="s">
        <v>161</v>
      </c>
      <c s="65" t="s">
        <v>161</v>
      </c>
    </row>
    <row>
      <c r="B185" s="65">
        <v>183</v>
      </c>
      <c s="16" t="s">
        <v>396</v>
      </c>
      <c s="65" t="s">
        <v>437</v>
      </c>
    </row>
    <row>
      <c r="B186" s="65">
        <v>184</v>
      </c>
      <c s="16" t="s">
        <v>162</v>
      </c>
      <c s="65" t="s">
        <v>437</v>
      </c>
    </row>
    <row>
      <c r="B187" s="65">
        <v>185</v>
      </c>
      <c s="16" t="s">
        <v>366</v>
      </c>
      <c s="65" t="s">
        <v>437</v>
      </c>
    </row>
    <row>
      <c r="B188" s="65">
        <v>186</v>
      </c>
      <c s="16" t="s">
        <v>437</v>
      </c>
      <c s="65" t="s">
        <v>437</v>
      </c>
    </row>
    <row>
      <c r="B189" s="65">
        <v>187</v>
      </c>
      <c s="16" t="s">
        <v>266</v>
      </c>
      <c s="65" t="s">
        <v>495</v>
      </c>
    </row>
    <row>
      <c r="B190" s="65">
        <v>188</v>
      </c>
      <c s="16" t="s">
        <v>337</v>
      </c>
      <c s="65" t="s">
        <v>495</v>
      </c>
    </row>
    <row>
      <c r="B191" s="65">
        <v>189</v>
      </c>
      <c s="16" t="s">
        <v>397</v>
      </c>
      <c s="65" t="s">
        <v>495</v>
      </c>
    </row>
    <row>
      <c r="B192" s="65">
        <v>190</v>
      </c>
      <c s="16" t="s">
        <v>495</v>
      </c>
      <c s="65" t="s">
        <v>495</v>
      </c>
    </row>
    <row>
      <c r="B193" s="65">
        <v>191</v>
      </c>
      <c s="16" t="s">
        <v>302</v>
      </c>
      <c s="65" t="s">
        <v>338</v>
      </c>
    </row>
    <row>
      <c r="B194" s="65">
        <v>192</v>
      </c>
      <c s="16" t="s">
        <v>398</v>
      </c>
      <c s="65" t="s">
        <v>338</v>
      </c>
    </row>
    <row>
      <c r="B195" s="65">
        <v>193</v>
      </c>
      <c s="16" t="s">
        <v>125</v>
      </c>
      <c s="65" t="s">
        <v>338</v>
      </c>
    </row>
    <row>
      <c r="B196" s="65">
        <v>194</v>
      </c>
      <c s="16" t="s">
        <v>338</v>
      </c>
      <c s="65" t="s">
        <v>338</v>
      </c>
    </row>
    <row>
      <c r="B197" s="65">
        <v>195</v>
      </c>
      <c s="16" t="s">
        <v>197</v>
      </c>
      <c s="65" t="s">
        <v>86</v>
      </c>
    </row>
    <row>
      <c r="B198" s="65">
        <v>196</v>
      </c>
      <c s="16" t="s">
        <v>339</v>
      </c>
      <c s="65" t="s">
        <v>267</v>
      </c>
    </row>
    <row>
      <c r="B199" s="65">
        <v>197</v>
      </c>
      <c s="16" t="s">
        <v>29</v>
      </c>
      <c s="65" t="s">
        <v>267</v>
      </c>
    </row>
    <row>
      <c r="B200" s="65">
        <v>198</v>
      </c>
      <c s="16" t="s">
        <v>367</v>
      </c>
      <c s="65" t="s">
        <v>267</v>
      </c>
    </row>
    <row>
      <c r="B201" s="65">
        <v>199</v>
      </c>
      <c s="16" t="s">
        <v>267</v>
      </c>
      <c s="65" t="s">
        <v>267</v>
      </c>
    </row>
    <row>
      <c r="B202" s="65">
        <v>200</v>
      </c>
      <c s="16" t="s">
        <v>529</v>
      </c>
      <c s="65" t="s">
        <v>530</v>
      </c>
    </row>
    <row>
      <c r="B203" s="65">
        <v>201</v>
      </c>
      <c s="16" t="s">
        <v>303</v>
      </c>
      <c s="65" t="s">
        <v>530</v>
      </c>
    </row>
    <row>
      <c r="B204" s="65">
        <v>202</v>
      </c>
      <c s="16" t="s">
        <v>496</v>
      </c>
      <c s="65" t="s">
        <v>530</v>
      </c>
    </row>
    <row>
      <c r="B205" s="65">
        <v>203</v>
      </c>
      <c s="16" t="s">
        <v>530</v>
      </c>
      <c s="65" t="s">
        <v>530</v>
      </c>
    </row>
    <row>
      <c r="B206" s="65">
        <v>204</v>
      </c>
      <c s="16" t="s">
        <v>399</v>
      </c>
      <c s="65" t="s">
        <v>62</v>
      </c>
    </row>
    <row>
      <c r="B207" s="65">
        <v>205</v>
      </c>
      <c s="16" t="s">
        <v>468</v>
      </c>
      <c s="65" t="s">
        <v>62</v>
      </c>
    </row>
    <row>
      <c r="B208" s="65">
        <v>206</v>
      </c>
      <c s="16" t="s">
        <v>531</v>
      </c>
      <c s="65" t="s">
        <v>62</v>
      </c>
    </row>
    <row>
      <c r="B209" s="65">
        <v>207</v>
      </c>
      <c s="16" t="s">
        <v>62</v>
      </c>
      <c s="65" t="s">
        <v>62</v>
      </c>
    </row>
    <row>
      <c r="B210" s="65">
        <v>208</v>
      </c>
      <c s="16" t="s">
        <v>438</v>
      </c>
      <c s="65" t="s">
        <v>419</v>
      </c>
    </row>
    <row>
      <c r="B211" s="65">
        <v>209</v>
      </c>
      <c s="16" t="s">
        <v>30</v>
      </c>
      <c s="65" t="s">
        <v>419</v>
      </c>
    </row>
    <row>
      <c r="B212" s="65">
        <v>210</v>
      </c>
      <c s="16" t="s">
        <v>304</v>
      </c>
      <c s="65" t="s">
        <v>419</v>
      </c>
    </row>
    <row>
      <c r="B213" s="65">
        <v>211</v>
      </c>
      <c s="16" t="s">
        <v>419</v>
      </c>
      <c s="65" t="s">
        <v>419</v>
      </c>
    </row>
    <row>
      <c r="B214" s="65">
        <v>212</v>
      </c>
      <c s="16" t="s">
        <v>305</v>
      </c>
      <c s="65" t="s">
        <v>86</v>
      </c>
    </row>
    <row>
      <c r="B215" s="65">
        <v>213</v>
      </c>
      <c s="16" t="s">
        <v>469</v>
      </c>
      <c s="65" t="s">
        <v>359</v>
      </c>
    </row>
    <row>
      <c r="B216" s="65">
        <v>214</v>
      </c>
      <c s="16" t="s">
        <v>163</v>
      </c>
      <c s="65" t="s">
        <v>359</v>
      </c>
    </row>
    <row>
      <c r="B217" s="65">
        <v>215</v>
      </c>
      <c s="16" t="s">
        <v>497</v>
      </c>
      <c s="65" t="s">
        <v>359</v>
      </c>
    </row>
    <row>
      <c r="B218" s="65">
        <v>216</v>
      </c>
      <c s="16" t="s">
        <v>359</v>
      </c>
      <c s="65" t="s">
        <v>359</v>
      </c>
    </row>
    <row>
      <c r="B219" s="65">
        <v>217</v>
      </c>
      <c s="16" t="s">
        <v>126</v>
      </c>
      <c s="65" t="s">
        <v>82</v>
      </c>
    </row>
    <row>
      <c r="B220" s="65">
        <v>218</v>
      </c>
      <c s="16" t="s">
        <v>439</v>
      </c>
      <c s="65" t="s">
        <v>82</v>
      </c>
    </row>
    <row>
      <c r="B221" s="65">
        <v>219</v>
      </c>
      <c s="16" t="s">
        <v>95</v>
      </c>
      <c s="65" t="s">
        <v>82</v>
      </c>
    </row>
    <row>
      <c r="B222" s="65">
        <v>220</v>
      </c>
      <c s="16" t="s">
        <v>82</v>
      </c>
      <c s="65" t="s">
        <v>82</v>
      </c>
    </row>
    <row>
      <c r="B223" s="65">
        <v>221</v>
      </c>
      <c s="16" t="s">
        <v>532</v>
      </c>
      <c s="65" t="s">
        <v>149</v>
      </c>
    </row>
    <row>
      <c r="B224" s="65">
        <v>222</v>
      </c>
      <c s="16" t="s">
        <v>63</v>
      </c>
      <c s="65" t="s">
        <v>149</v>
      </c>
    </row>
    <row>
      <c r="B225" s="65">
        <v>223</v>
      </c>
      <c s="16" t="s">
        <v>127</v>
      </c>
      <c s="65" t="s">
        <v>149</v>
      </c>
    </row>
    <row>
      <c r="B226" s="65">
        <v>224</v>
      </c>
      <c s="16" t="s">
        <v>149</v>
      </c>
      <c s="65" t="s">
        <v>149</v>
      </c>
    </row>
    <row>
      <c r="B227" s="65">
        <v>225</v>
      </c>
      <c s="16" t="s">
        <v>31</v>
      </c>
      <c s="65" t="s">
        <v>533</v>
      </c>
    </row>
    <row>
      <c r="B228" s="65">
        <v>226</v>
      </c>
      <c s="16" t="s">
        <v>164</v>
      </c>
      <c s="65" t="s">
        <v>533</v>
      </c>
    </row>
    <row>
      <c r="B229" s="65">
        <v>227</v>
      </c>
      <c s="16" t="s">
        <v>440</v>
      </c>
      <c s="65" t="s">
        <v>533</v>
      </c>
    </row>
    <row>
      <c r="B230" s="65">
        <v>228</v>
      </c>
      <c s="16" t="s">
        <v>533</v>
      </c>
      <c s="65" t="s">
        <v>533</v>
      </c>
    </row>
    <row>
      <c r="B231" s="65">
        <v>229</v>
      </c>
      <c s="16" t="s">
        <v>400</v>
      </c>
      <c s="65" t="s">
        <v>86</v>
      </c>
    </row>
    <row>
      <c r="B232" s="65">
        <v>230</v>
      </c>
      <c s="16" t="s">
        <v>32</v>
      </c>
      <c s="65" t="s">
        <v>86</v>
      </c>
    </row>
    <row>
      <c r="B233" s="65">
        <v>231</v>
      </c>
      <c s="16" t="s">
        <v>470</v>
      </c>
      <c s="65" t="s">
        <v>86</v>
      </c>
    </row>
    <row>
      <c r="B234" s="65">
        <v>232</v>
      </c>
      <c s="16" t="s">
        <v>64</v>
      </c>
      <c s="65" t="s">
        <v>483</v>
      </c>
    </row>
    <row>
      <c r="B235" s="65">
        <v>233</v>
      </c>
      <c s="16" t="s">
        <v>306</v>
      </c>
      <c s="65" t="s">
        <v>483</v>
      </c>
    </row>
    <row>
      <c r="B236" s="65">
        <v>234</v>
      </c>
      <c s="16" t="s">
        <v>96</v>
      </c>
      <c s="65" t="s">
        <v>483</v>
      </c>
    </row>
    <row>
      <c r="B237" s="65">
        <v>235</v>
      </c>
      <c s="16" t="s">
        <v>483</v>
      </c>
      <c s="65" t="s">
        <v>483</v>
      </c>
    </row>
    <row>
      <c r="B238" s="65">
        <v>236</v>
      </c>
      <c s="16" t="s">
        <v>268</v>
      </c>
      <c s="65" t="s">
        <v>178</v>
      </c>
    </row>
    <row>
      <c r="B239" s="65">
        <v>237</v>
      </c>
      <c s="16" t="s">
        <v>33</v>
      </c>
      <c s="65" t="s">
        <v>178</v>
      </c>
    </row>
    <row>
      <c r="B240" s="65">
        <v>238</v>
      </c>
      <c s="16" t="s">
        <v>234</v>
      </c>
      <c s="65" t="s">
        <v>178</v>
      </c>
    </row>
    <row>
      <c r="B241" s="65">
        <v>239</v>
      </c>
      <c s="16" t="s">
        <v>178</v>
      </c>
      <c s="65" t="s">
        <v>178</v>
      </c>
    </row>
    <row>
      <c r="B242" s="65">
        <v>240</v>
      </c>
      <c s="16" t="s">
        <v>165</v>
      </c>
      <c s="65" t="s">
        <v>241</v>
      </c>
    </row>
    <row>
      <c r="B243" s="65">
        <v>241</v>
      </c>
      <c s="16" t="s">
        <v>198</v>
      </c>
      <c s="65" t="s">
        <v>241</v>
      </c>
    </row>
    <row>
      <c r="B244" s="65">
        <v>242</v>
      </c>
      <c s="16" t="s">
        <v>269</v>
      </c>
      <c s="65" t="s">
        <v>241</v>
      </c>
    </row>
    <row>
      <c r="B245" s="65">
        <v>243</v>
      </c>
      <c s="16" t="s">
        <v>241</v>
      </c>
      <c s="65" t="s">
        <v>241</v>
      </c>
    </row>
    <row>
      <c r="B246" s="65">
        <v>244</v>
      </c>
      <c s="16" t="s">
        <v>166</v>
      </c>
      <c s="65" t="s">
        <v>72</v>
      </c>
    </row>
    <row>
      <c r="B247" s="65">
        <v>245</v>
      </c>
      <c s="16" t="s">
        <v>307</v>
      </c>
      <c s="65" t="s">
        <v>72</v>
      </c>
    </row>
    <row>
      <c r="B248" s="65">
        <v>246</v>
      </c>
      <c s="16" t="s">
        <v>34</v>
      </c>
      <c s="65" t="s">
        <v>72</v>
      </c>
    </row>
    <row>
      <c r="B249" s="65">
        <v>247</v>
      </c>
      <c s="16" t="s">
        <v>72</v>
      </c>
      <c s="65" t="s">
        <v>72</v>
      </c>
    </row>
    <row>
      <c r="B250" s="65">
        <v>248</v>
      </c>
      <c s="16" t="s">
        <v>484</v>
      </c>
      <c s="65" t="s">
        <v>86</v>
      </c>
    </row>
    <row>
      <c r="B251" s="65">
        <v>249</v>
      </c>
      <c s="16" t="s">
        <v>136</v>
      </c>
      <c s="65" t="s">
        <v>86</v>
      </c>
    </row>
    <row>
      <c r="B252" s="65">
        <v>250</v>
      </c>
      <c s="16" t="s">
        <v>199</v>
      </c>
      <c s="65" t="s">
        <v>45</v>
      </c>
    </row>
    <row>
      <c r="B253" s="65">
        <v>251</v>
      </c>
      <c s="16" t="s">
        <v>471</v>
      </c>
      <c s="65" t="s">
        <v>45</v>
      </c>
    </row>
    <row>
      <c r="B254" s="65">
        <v>252</v>
      </c>
      <c s="16" t="s">
        <v>235</v>
      </c>
      <c s="65" t="s">
        <v>45</v>
      </c>
    </row>
    <row>
      <c r="B255" s="65">
        <v>253</v>
      </c>
      <c s="16" t="s">
        <v>45</v>
      </c>
      <c s="65" t="s">
        <v>45</v>
      </c>
    </row>
    <row>
      <c r="B256" s="65">
        <v>254</v>
      </c>
      <c s="16" t="s">
        <v>401</v>
      </c>
      <c s="65" t="s">
        <v>274</v>
      </c>
    </row>
    <row>
      <c r="B257" s="65">
        <v>255</v>
      </c>
      <c s="16" t="s">
        <v>167</v>
      </c>
      <c s="65" t="s">
        <v>274</v>
      </c>
    </row>
    <row>
      <c r="B258" s="65">
        <v>256</v>
      </c>
      <c s="16" t="s">
        <v>368</v>
      </c>
      <c s="65" t="s">
        <v>274</v>
      </c>
    </row>
    <row>
      <c r="B259" s="65">
        <v>257</v>
      </c>
      <c s="16" t="s">
        <v>274</v>
      </c>
      <c s="65" t="s">
        <v>274</v>
      </c>
    </row>
    <row>
      <c r="B260" s="65">
        <v>258</v>
      </c>
      <c s="16" t="s">
        <v>308</v>
      </c>
      <c s="65" t="s">
        <v>346</v>
      </c>
    </row>
    <row>
      <c r="B261" s="65">
        <v>259</v>
      </c>
      <c s="16" t="s">
        <v>369</v>
      </c>
      <c s="65" t="s">
        <v>346</v>
      </c>
    </row>
    <row>
      <c r="B262" s="65">
        <v>260</v>
      </c>
      <c s="16" t="s">
        <v>402</v>
      </c>
      <c s="65" t="s">
        <v>346</v>
      </c>
    </row>
    <row>
      <c r="B263" s="65">
        <v>261</v>
      </c>
      <c s="16" t="s">
        <v>346</v>
      </c>
      <c s="65" t="s">
        <v>346</v>
      </c>
    </row>
    <row>
      <c r="B264" s="65">
        <v>262</v>
      </c>
      <c s="16" t="s">
        <v>309</v>
      </c>
      <c s="65" t="s">
        <v>179</v>
      </c>
    </row>
    <row>
      <c r="B265" s="65">
        <v>263</v>
      </c>
      <c s="16" t="s">
        <v>441</v>
      </c>
      <c s="65" t="s">
        <v>179</v>
      </c>
    </row>
    <row>
      <c r="B266" s="65">
        <v>264</v>
      </c>
      <c s="16" t="s">
        <v>168</v>
      </c>
      <c s="65" t="s">
        <v>179</v>
      </c>
    </row>
    <row>
      <c r="B267" s="65">
        <v>265</v>
      </c>
      <c s="16" t="s">
        <v>179</v>
      </c>
      <c s="65" t="s">
        <v>179</v>
      </c>
    </row>
    <row>
      <c r="B268" s="65">
        <v>266</v>
      </c>
      <c s="16" t="s">
        <v>46</v>
      </c>
      <c s="65" t="s">
        <v>86</v>
      </c>
    </row>
    <row>
      <c r="B269" s="65">
        <v>267</v>
      </c>
      <c s="16" t="s">
        <v>242</v>
      </c>
      <c s="65" t="s">
        <v>86</v>
      </c>
    </row>
    <row>
      <c r="B270" s="65">
        <v>268</v>
      </c>
      <c s="16" t="s">
        <v>370</v>
      </c>
      <c s="65" t="s">
        <v>137</v>
      </c>
    </row>
    <row>
      <c r="B271" s="65">
        <v>269</v>
      </c>
      <c s="16" t="s">
        <v>65</v>
      </c>
      <c s="65" t="s">
        <v>137</v>
      </c>
    </row>
    <row>
      <c r="B272" s="65">
        <v>270</v>
      </c>
      <c s="16" t="s">
        <v>371</v>
      </c>
      <c s="65" t="s">
        <v>137</v>
      </c>
    </row>
    <row>
      <c r="B273" s="65">
        <v>271</v>
      </c>
      <c s="16" t="s">
        <v>137</v>
      </c>
      <c s="65" t="s">
        <v>137</v>
      </c>
    </row>
    <row>
      <c r="B274" s="65">
        <v>272</v>
      </c>
      <c s="16" t="s">
        <v>35</v>
      </c>
      <c s="65" t="s">
        <v>375</v>
      </c>
    </row>
    <row>
      <c r="B275" s="65">
        <v>273</v>
      </c>
      <c s="16" t="s">
        <v>310</v>
      </c>
      <c s="65" t="s">
        <v>375</v>
      </c>
    </row>
    <row>
      <c r="B276" s="65">
        <v>274</v>
      </c>
      <c s="16" t="s">
        <v>498</v>
      </c>
      <c s="65" t="s">
        <v>375</v>
      </c>
    </row>
    <row>
      <c r="B277" s="65">
        <v>275</v>
      </c>
      <c s="16" t="s">
        <v>375</v>
      </c>
      <c s="65" t="s">
        <v>375</v>
      </c>
    </row>
    <row>
      <c r="B278" s="65">
        <v>276</v>
      </c>
      <c s="16" t="s">
        <v>442</v>
      </c>
      <c s="65" t="s">
        <v>448</v>
      </c>
    </row>
    <row>
      <c r="B279" s="65">
        <v>277</v>
      </c>
      <c s="16" t="s">
        <v>499</v>
      </c>
      <c s="65" t="s">
        <v>448</v>
      </c>
    </row>
    <row>
      <c r="B280" s="65">
        <v>278</v>
      </c>
      <c s="16" t="s">
        <v>534</v>
      </c>
      <c s="65" t="s">
        <v>448</v>
      </c>
    </row>
    <row>
      <c r="B281" s="65">
        <v>279</v>
      </c>
      <c s="16" t="s">
        <v>448</v>
      </c>
      <c s="65" t="s">
        <v>448</v>
      </c>
    </row>
    <row>
      <c r="B282" s="65">
        <v>280</v>
      </c>
      <c s="16" t="s">
        <v>443</v>
      </c>
      <c s="65" t="s">
        <v>275</v>
      </c>
    </row>
    <row>
      <c r="B283" s="65">
        <v>281</v>
      </c>
      <c s="16" t="s">
        <v>36</v>
      </c>
      <c s="65" t="s">
        <v>275</v>
      </c>
    </row>
    <row>
      <c r="B284" s="65">
        <v>282</v>
      </c>
      <c s="16" t="s">
        <v>311</v>
      </c>
      <c s="65" t="s">
        <v>275</v>
      </c>
    </row>
    <row>
      <c r="B285" s="65">
        <v>283</v>
      </c>
      <c s="16" t="s">
        <v>275</v>
      </c>
      <c s="65" t="s">
        <v>275</v>
      </c>
    </row>
    <row>
      <c r="B286" s="65">
        <v>284</v>
      </c>
      <c s="16" t="s">
        <v>138</v>
      </c>
      <c s="65" t="s">
        <v>86</v>
      </c>
    </row>
    <row>
      <c r="B287" s="65">
        <v>285</v>
      </c>
      <c s="16" t="s">
        <v>347</v>
      </c>
      <c s="65" t="s">
        <v>86</v>
      </c>
    </row>
    <row>
      <c r="B288" s="65">
        <v>286</v>
      </c>
      <c s="16" t="s">
        <v>500</v>
      </c>
      <c s="65" t="s">
        <v>243</v>
      </c>
    </row>
    <row>
      <c r="B289" s="65">
        <v>287</v>
      </c>
      <c s="16" t="s">
        <v>200</v>
      </c>
      <c s="65" t="s">
        <v>243</v>
      </c>
    </row>
    <row>
      <c r="B290" s="65">
        <v>288</v>
      </c>
      <c s="16" t="s">
        <v>501</v>
      </c>
      <c s="65" t="s">
        <v>243</v>
      </c>
    </row>
    <row>
      <c r="B291" s="65">
        <v>289</v>
      </c>
      <c s="16" t="s">
        <v>243</v>
      </c>
      <c s="65" t="s">
        <v>243</v>
      </c>
    </row>
    <row>
      <c r="B292" s="65">
        <v>290</v>
      </c>
      <c s="16" t="s">
        <v>169</v>
      </c>
      <c s="65" t="s">
        <v>485</v>
      </c>
    </row>
    <row>
      <c r="B293" s="65">
        <v>291</v>
      </c>
      <c s="16" t="s">
        <v>472</v>
      </c>
      <c s="65" t="s">
        <v>485</v>
      </c>
    </row>
    <row>
      <c r="B294" s="65">
        <v>292</v>
      </c>
      <c s="16" t="s">
        <v>97</v>
      </c>
      <c s="65" t="s">
        <v>485</v>
      </c>
    </row>
    <row>
      <c r="B295" s="65">
        <v>293</v>
      </c>
      <c s="16" t="s">
        <v>485</v>
      </c>
      <c s="65" t="s">
        <v>485</v>
      </c>
    </row>
    <row>
      <c r="B296" s="65">
        <v>294</v>
      </c>
      <c s="16" t="s">
        <v>37</v>
      </c>
      <c s="65" t="s">
        <v>0</v>
      </c>
    </row>
    <row>
      <c r="B297" s="65">
        <v>295</v>
      </c>
      <c s="16" t="s">
        <v>98</v>
      </c>
      <c s="65" t="s">
        <v>0</v>
      </c>
    </row>
    <row>
      <c r="B298" s="65">
        <v>296</v>
      </c>
      <c s="16" t="s">
        <v>128</v>
      </c>
      <c s="65" t="s">
        <v>0</v>
      </c>
    </row>
    <row>
      <c r="B299" s="65">
        <v>297</v>
      </c>
      <c s="16" t="s">
        <v>0</v>
      </c>
      <c s="65" t="s">
        <v>0</v>
      </c>
    </row>
    <row>
      <c r="B300" s="65">
        <v>298</v>
      </c>
      <c s="16" t="s">
        <v>38</v>
      </c>
      <c s="65" t="s">
        <v>376</v>
      </c>
    </row>
    <row>
      <c r="B301" s="65">
        <v>299</v>
      </c>
      <c s="15" t="s">
        <v>170</v>
      </c>
      <c s="65" t="s">
        <v>376</v>
      </c>
    </row>
    <row>
      <c r="B302" s="65">
        <v>300</v>
      </c>
      <c s="15" t="s">
        <v>444</v>
      </c>
      <c s="65" t="s">
        <v>376</v>
      </c>
    </row>
    <row>
      <c r="B303" s="65">
        <v>301</v>
      </c>
      <c s="15" t="s">
        <v>376</v>
      </c>
      <c s="65" t="s">
        <v>376</v>
      </c>
    </row>
    <row>
      <c r="B304" s="65">
        <v>302</v>
      </c>
      <c s="16" t="s">
        <v>312</v>
      </c>
      <c s="65" t="s">
        <v>86</v>
      </c>
    </row>
    <row>
      <c r="B305" s="65">
        <v>303</v>
      </c>
      <c s="16" t="s">
        <v>473</v>
      </c>
      <c s="65" t="s">
        <v>86</v>
      </c>
    </row>
    <row>
      <c r="B306" s="110">
        <v>304</v>
      </c>
      <c s="15">
        <v>43556</v>
      </c>
      <c s="96" t="s">
        <v>373</v>
      </c>
    </row>
    <row>
      <c r="B307" s="110">
        <v>305</v>
      </c>
      <c s="15">
        <v>43586</v>
      </c>
      <c s="96" t="s">
        <v>373</v>
      </c>
    </row>
    <row>
      <c r="B308" s="110">
        <v>306</v>
      </c>
      <c s="15">
        <v>43617</v>
      </c>
      <c s="96" t="s">
        <v>373</v>
      </c>
    </row>
    <row>
      <c r="B309" s="110">
        <v>307</v>
      </c>
      <c s="15" t="s">
        <v>373</v>
      </c>
      <c s="96" t="s">
        <v>373</v>
      </c>
    </row>
    <row>
      <c r="B310" s="110">
        <v>308</v>
      </c>
      <c s="15">
        <v>43647</v>
      </c>
      <c s="96" t="s">
        <v>68</v>
      </c>
    </row>
    <row>
      <c r="B311" s="110">
        <v>309</v>
      </c>
      <c s="15">
        <v>43678</v>
      </c>
      <c s="96" t="s">
        <v>68</v>
      </c>
    </row>
    <row>
      <c r="B312" s="110">
        <v>310</v>
      </c>
      <c s="15">
        <v>43709</v>
      </c>
      <c s="96" t="s">
        <v>68</v>
      </c>
    </row>
    <row>
      <c r="B313" s="110">
        <v>311</v>
      </c>
      <c s="15" t="s">
        <v>68</v>
      </c>
      <c s="96" t="s">
        <v>68</v>
      </c>
    </row>
    <row>
      <c r="B314" s="110">
        <v>312</v>
      </c>
      <c s="15">
        <v>43739</v>
      </c>
      <c s="96" t="s">
        <v>130</v>
      </c>
    </row>
    <row>
      <c r="B315" s="110">
        <v>313</v>
      </c>
      <c s="15">
        <v>43770</v>
      </c>
      <c s="96" t="s">
        <v>130</v>
      </c>
    </row>
    <row>
      <c r="B316" s="110">
        <v>314</v>
      </c>
      <c s="15">
        <v>43800</v>
      </c>
      <c s="96" t="s">
        <v>130</v>
      </c>
    </row>
    <row>
      <c r="B317" s="110">
        <v>315</v>
      </c>
      <c s="15" t="s">
        <v>130</v>
      </c>
      <c s="96" t="s">
        <v>130</v>
      </c>
    </row>
    <row>
      <c r="B318" s="110">
        <v>316</v>
      </c>
      <c s="15">
        <v>43831</v>
      </c>
      <c s="96" t="s">
        <v>69</v>
      </c>
    </row>
    <row>
      <c r="B319" s="110">
        <v>317</v>
      </c>
      <c s="15">
        <v>43862</v>
      </c>
      <c s="96" t="s">
        <v>69</v>
      </c>
    </row>
    <row>
      <c r="B320" s="110">
        <v>318</v>
      </c>
      <c s="15">
        <v>43891</v>
      </c>
      <c s="96" t="s">
        <v>69</v>
      </c>
    </row>
    <row>
      <c r="B321" s="110">
        <v>319</v>
      </c>
      <c s="15" t="s">
        <v>69</v>
      </c>
      <c s="96" t="s">
        <v>69</v>
      </c>
    </row>
    <row>
      <c r="B322" s="110">
        <v>320</v>
      </c>
      <c s="15" t="s">
        <v>503</v>
      </c>
      <c s="96" t="s">
        <v>86</v>
      </c>
    </row>
    <row>
      <c r="B323" s="110">
        <v>321</v>
      </c>
      <c s="15" t="s">
        <v>40</v>
      </c>
      <c s="96" t="s">
        <v>86</v>
      </c>
    </row>
    <row>
      <c r="B324" s="80">
        <f t="shared" si="0" ref="B324:B359">B306+18</f>
        <v>322</v>
      </c>
      <c s="104">
        <v>43922</v>
      </c>
      <c s="96" t="s">
        <v>41</v>
      </c>
    </row>
    <row>
      <c r="B325" s="80">
        <f t="shared" si="0"/>
        <v>323</v>
      </c>
      <c s="104">
        <v>43952</v>
      </c>
      <c s="96" t="s">
        <v>41</v>
      </c>
    </row>
    <row>
      <c r="B326" s="80">
        <f t="shared" si="0"/>
        <v>324</v>
      </c>
      <c s="104">
        <v>43983</v>
      </c>
      <c s="96" t="s">
        <v>41</v>
      </c>
    </row>
    <row>
      <c r="B327" s="80">
        <f t="shared" si="0"/>
        <v>325</v>
      </c>
      <c s="104" t="s">
        <v>41</v>
      </c>
      <c s="96" t="s">
        <v>41</v>
      </c>
    </row>
    <row>
      <c r="B328" s="80">
        <f t="shared" si="0"/>
        <v>326</v>
      </c>
      <c s="104">
        <v>44013</v>
      </c>
      <c s="96" t="s">
        <v>314</v>
      </c>
    </row>
    <row>
      <c r="B329" s="80">
        <f t="shared" si="0"/>
        <v>327</v>
      </c>
      <c s="104">
        <v>44044</v>
      </c>
      <c s="96" t="s">
        <v>314</v>
      </c>
    </row>
    <row>
      <c r="B330" s="80">
        <f t="shared" si="0"/>
        <v>328</v>
      </c>
      <c s="104">
        <v>44075</v>
      </c>
      <c s="96" t="s">
        <v>314</v>
      </c>
    </row>
    <row>
      <c r="B331" s="80">
        <f t="shared" si="0"/>
        <v>329</v>
      </c>
      <c s="104" t="s">
        <v>314</v>
      </c>
      <c s="96" t="s">
        <v>314</v>
      </c>
    </row>
    <row>
      <c r="B332" s="80">
        <f t="shared" si="0"/>
        <v>330</v>
      </c>
      <c s="104">
        <v>44105</v>
      </c>
      <c s="96" t="s">
        <v>374</v>
      </c>
    </row>
    <row>
      <c r="B333" s="80">
        <f t="shared" si="0"/>
        <v>331</v>
      </c>
      <c s="104">
        <v>44136</v>
      </c>
      <c s="96" t="s">
        <v>374</v>
      </c>
    </row>
    <row>
      <c r="B334" s="80">
        <f t="shared" si="0"/>
        <v>332</v>
      </c>
      <c s="104">
        <v>44166</v>
      </c>
      <c s="96" t="s">
        <v>374</v>
      </c>
    </row>
    <row>
      <c r="B335" s="80">
        <f t="shared" si="0"/>
        <v>333</v>
      </c>
      <c s="104" t="s">
        <v>374</v>
      </c>
      <c s="96" t="s">
        <v>374</v>
      </c>
    </row>
    <row>
      <c r="B336" s="80">
        <f t="shared" si="0"/>
        <v>334</v>
      </c>
      <c s="104">
        <v>44197</v>
      </c>
      <c s="96" t="s">
        <v>205</v>
      </c>
    </row>
    <row>
      <c r="B337" s="80">
        <f t="shared" si="0"/>
        <v>335</v>
      </c>
      <c s="104">
        <v>44228</v>
      </c>
      <c s="96" t="s">
        <v>205</v>
      </c>
    </row>
    <row>
      <c r="B338" s="80">
        <f t="shared" si="0"/>
        <v>336</v>
      </c>
      <c s="104">
        <v>44256</v>
      </c>
      <c s="96" t="s">
        <v>205</v>
      </c>
    </row>
    <row>
      <c r="B339" s="80">
        <f t="shared" si="0"/>
        <v>337</v>
      </c>
      <c s="104" t="s">
        <v>205</v>
      </c>
      <c s="96" t="s">
        <v>205</v>
      </c>
    </row>
    <row>
      <c r="B340" s="80">
        <f t="shared" si="0"/>
        <v>338</v>
      </c>
      <c s="104" t="s">
        <v>503</v>
      </c>
      <c s="96" t="s">
        <v>86</v>
      </c>
    </row>
    <row>
      <c r="B341" s="80">
        <f t="shared" si="0"/>
        <v>339</v>
      </c>
      <c s="104" t="s">
        <v>237</v>
      </c>
      <c s="96" t="s">
        <v>86</v>
      </c>
    </row>
    <row>
      <c r="B342" s="80">
        <f t="shared" si="0"/>
        <v>340</v>
      </c>
      <c s="104">
        <v>44287</v>
      </c>
      <c s="96" t="s">
        <v>131</v>
      </c>
    </row>
    <row>
      <c r="B343" s="80">
        <f t="shared" si="0"/>
        <v>341</v>
      </c>
      <c s="104">
        <v>44317</v>
      </c>
      <c s="96" t="s">
        <v>131</v>
      </c>
    </row>
    <row>
      <c r="B344" s="80">
        <f t="shared" si="0"/>
        <v>342</v>
      </c>
      <c s="104">
        <v>44348</v>
      </c>
      <c s="96" t="s">
        <v>131</v>
      </c>
    </row>
    <row>
      <c r="B345" s="80">
        <f t="shared" si="0"/>
        <v>343</v>
      </c>
      <c s="104" t="s">
        <v>131</v>
      </c>
      <c s="96" t="s">
        <v>131</v>
      </c>
    </row>
    <row>
      <c r="B346" s="80">
        <f t="shared" si="0"/>
        <v>344</v>
      </c>
      <c s="104">
        <v>44378</v>
      </c>
      <c s="96" t="s">
        <v>403</v>
      </c>
    </row>
    <row>
      <c r="B347" s="80">
        <f t="shared" si="0"/>
        <v>345</v>
      </c>
      <c s="104">
        <v>44409</v>
      </c>
      <c s="96" t="s">
        <v>403</v>
      </c>
    </row>
    <row>
      <c r="B348" s="80">
        <f t="shared" si="0"/>
        <v>346</v>
      </c>
      <c s="104">
        <v>44440</v>
      </c>
      <c s="96" t="s">
        <v>403</v>
      </c>
    </row>
    <row>
      <c r="B349" s="80">
        <f t="shared" si="0"/>
        <v>347</v>
      </c>
      <c s="104" t="s">
        <v>403</v>
      </c>
      <c s="96" t="s">
        <v>403</v>
      </c>
    </row>
    <row>
      <c r="B350" s="80">
        <f t="shared" si="0"/>
        <v>348</v>
      </c>
      <c s="104">
        <v>44470</v>
      </c>
      <c s="96" t="s">
        <v>479</v>
      </c>
    </row>
    <row>
      <c r="B351" s="80">
        <f t="shared" si="0"/>
        <v>349</v>
      </c>
      <c s="104">
        <v>44501</v>
      </c>
      <c s="96" t="s">
        <v>479</v>
      </c>
    </row>
    <row>
      <c r="B352" s="80">
        <f t="shared" si="0"/>
        <v>350</v>
      </c>
      <c s="104">
        <v>44531</v>
      </c>
      <c s="96" t="s">
        <v>479</v>
      </c>
    </row>
    <row>
      <c r="B353" s="80">
        <f t="shared" si="0"/>
        <v>351</v>
      </c>
      <c s="104" t="s">
        <v>479</v>
      </c>
      <c s="96" t="s">
        <v>479</v>
      </c>
    </row>
    <row>
      <c r="B354" s="80">
        <f t="shared" si="0"/>
        <v>352</v>
      </c>
      <c s="104">
        <v>44562</v>
      </c>
      <c s="96" t="s">
        <v>315</v>
      </c>
    </row>
    <row>
      <c r="B355" s="80">
        <f t="shared" si="0"/>
        <v>353</v>
      </c>
      <c s="104">
        <v>44593</v>
      </c>
      <c s="96" t="s">
        <v>315</v>
      </c>
    </row>
    <row>
      <c r="B356" s="80">
        <f t="shared" si="0"/>
        <v>354</v>
      </c>
      <c s="104">
        <v>44621</v>
      </c>
      <c s="96" t="s">
        <v>315</v>
      </c>
    </row>
    <row>
      <c r="B357" s="80">
        <f t="shared" si="0"/>
        <v>355</v>
      </c>
      <c s="104" t="s">
        <v>315</v>
      </c>
      <c s="96" t="s">
        <v>315</v>
      </c>
    </row>
    <row>
      <c r="B358" s="80">
        <f t="shared" si="0"/>
        <v>356</v>
      </c>
      <c s="104" t="s">
        <v>172</v>
      </c>
      <c s="96" t="s">
        <v>86</v>
      </c>
    </row>
    <row>
      <c r="B359" s="80">
        <f t="shared" si="0"/>
        <v>357</v>
      </c>
      <c s="104" t="s">
        <v>342</v>
      </c>
      <c s="96" t="s">
        <v>86</v>
      </c>
    </row>
  </sheetData>
  <pageMargins left="0.7" right="0.7" top="0.75" bottom="0.75" header="0.3" footer="0.3"/>
  <pageSetup paperSize="9" orientation="portrait"/>
</worksheet>
</file>

<file path=xl/worksheets/sheet5.xml><?xml version="1.0" encoding="utf-8"?>
<worksheet xmlns:r="http://schemas.openxmlformats.org/officeDocument/2006/relationships" xmlns="http://schemas.openxmlformats.org/spreadsheetml/2006/main">
  <dimension ref="A1:C1"/>
  <sheetViews>
    <sheetView workbookViewId="0"/>
  </sheetViews>
  <sheetFormatPr defaultRowHeight="14.4"/>
  <cols>
    <col min="1" max="1" width="6.3359375" style="73" bestFit="1" customWidth="1"/>
    <col min="2" max="2" width="11.109375" style="45" bestFit="1" customWidth="1"/>
    <col min="3" max="3" width="9.0390625" style="73" bestFit="1" customWidth="1"/>
  </cols>
  <sheetData>
    <row ht="33" customHeight="1">
      <c s="63" t="s">
        <v>71</v>
      </c>
      <c s="99" t="s">
        <v>171</v>
      </c>
      <c s="63" t="s">
        <v>201</v>
      </c>
    </row>
  </sheetData>
  <pageMargins left="0.7" right="0.7" top="0.75" bottom="0.75" header="0.3" footer="0.3"/>
  <pageSetup paperSize="9" orientation="portrait"/>
</worksheet>
</file>